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Belgium" sheetId="1" r:id="rId1"/>
    <sheet name="Belgium_Organic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" l="1"/>
  <c r="H29" i="3"/>
  <c r="H43" i="3"/>
  <c r="H53" i="3" s="1"/>
  <c r="G17" i="3"/>
  <c r="I43" i="3"/>
  <c r="E43" i="3"/>
  <c r="D43" i="3"/>
  <c r="G43" i="3"/>
  <c r="F43" i="3"/>
  <c r="C43" i="3"/>
  <c r="B43" i="3"/>
  <c r="I29" i="3"/>
  <c r="B29" i="3"/>
  <c r="G29" i="3"/>
  <c r="F29" i="3"/>
  <c r="E29" i="3"/>
  <c r="D29" i="3"/>
  <c r="C29" i="3"/>
  <c r="I17" i="3"/>
  <c r="C17" i="3"/>
  <c r="B17" i="3"/>
  <c r="F17" i="3"/>
  <c r="E17" i="3"/>
  <c r="D17" i="3"/>
  <c r="G53" i="3" l="1"/>
  <c r="I53" i="3"/>
  <c r="F53" i="3"/>
  <c r="B53" i="3"/>
  <c r="D53" i="3"/>
  <c r="C53" i="3"/>
  <c r="E53" i="3"/>
  <c r="AB36" i="1"/>
  <c r="AB27" i="1"/>
  <c r="AB16" i="1"/>
  <c r="AB46" i="1" s="1"/>
  <c r="S16" i="1"/>
  <c r="U16" i="1"/>
  <c r="V16" i="1"/>
  <c r="W16" i="1"/>
  <c r="Q7" i="1"/>
  <c r="Q16" i="1" s="1"/>
  <c r="R7" i="1"/>
  <c r="R16" i="1" s="1"/>
  <c r="S7" i="1"/>
  <c r="T7" i="1"/>
  <c r="T16" i="1" s="1"/>
  <c r="U7" i="1"/>
  <c r="V7" i="1"/>
  <c r="W7" i="1"/>
  <c r="X7" i="1"/>
  <c r="X16" i="1" s="1"/>
  <c r="Y7" i="1"/>
  <c r="Y16" i="1" s="1"/>
  <c r="Z7" i="1"/>
  <c r="Z16" i="1" s="1"/>
  <c r="AA7" i="1"/>
  <c r="AA16" i="1" s="1"/>
  <c r="O42" i="1" l="1"/>
  <c r="O40" i="1"/>
  <c r="O37" i="1"/>
  <c r="AA36" i="1"/>
  <c r="Z36" i="1"/>
  <c r="Y36" i="1"/>
  <c r="X36" i="1"/>
  <c r="W36" i="1"/>
  <c r="V36" i="1"/>
  <c r="U36" i="1"/>
  <c r="T36" i="1"/>
  <c r="S36" i="1"/>
  <c r="R36" i="1"/>
  <c r="Q36" i="1"/>
  <c r="O36" i="1"/>
  <c r="N36" i="1"/>
  <c r="L36" i="1"/>
  <c r="K36" i="1"/>
  <c r="M34" i="1"/>
  <c r="M36" i="1" s="1"/>
  <c r="P28" i="1"/>
  <c r="P36" i="1" s="1"/>
  <c r="AA27" i="1"/>
  <c r="Z27" i="1"/>
  <c r="Y27" i="1"/>
  <c r="X27" i="1"/>
  <c r="W27" i="1"/>
  <c r="V27" i="1"/>
  <c r="U27" i="1"/>
  <c r="T27" i="1"/>
  <c r="T46" i="1" s="1"/>
  <c r="S27" i="1"/>
  <c r="R27" i="1"/>
  <c r="Q27" i="1"/>
  <c r="N27" i="1"/>
  <c r="M27" i="1"/>
  <c r="L27" i="1"/>
  <c r="K27" i="1"/>
  <c r="J27" i="1"/>
  <c r="I27" i="1"/>
  <c r="H27" i="1"/>
  <c r="G27" i="1"/>
  <c r="F27" i="1"/>
  <c r="E27" i="1"/>
  <c r="D27" i="1"/>
  <c r="O23" i="1"/>
  <c r="O27" i="1" s="1"/>
  <c r="P20" i="1"/>
  <c r="O19" i="1"/>
  <c r="P18" i="1"/>
  <c r="Y46" i="1"/>
  <c r="X46" i="1"/>
  <c r="W46" i="1"/>
  <c r="V46" i="1"/>
  <c r="U46" i="1"/>
  <c r="S46" i="1"/>
  <c r="R46" i="1"/>
  <c r="Q46" i="1"/>
  <c r="L16" i="1"/>
  <c r="L46" i="1" s="1"/>
  <c r="G16" i="1"/>
  <c r="G46" i="1" s="1"/>
  <c r="O10" i="1"/>
  <c r="M10" i="1"/>
  <c r="M16" i="1" s="1"/>
  <c r="M46" i="1" s="1"/>
  <c r="N7" i="1"/>
  <c r="N16" i="1" s="1"/>
  <c r="N46" i="1" s="1"/>
  <c r="M7" i="1"/>
  <c r="K7" i="1"/>
  <c r="K16" i="1" s="1"/>
  <c r="K46" i="1" s="1"/>
  <c r="J7" i="1"/>
  <c r="J16" i="1" s="1"/>
  <c r="J46" i="1" s="1"/>
  <c r="I7" i="1"/>
  <c r="I16" i="1" s="1"/>
  <c r="I46" i="1" s="1"/>
  <c r="H7" i="1"/>
  <c r="H16" i="1" s="1"/>
  <c r="H46" i="1" s="1"/>
  <c r="G7" i="1"/>
  <c r="F7" i="1"/>
  <c r="F16" i="1" s="1"/>
  <c r="F46" i="1" s="1"/>
  <c r="E7" i="1"/>
  <c r="E16" i="1" s="1"/>
  <c r="E46" i="1" s="1"/>
  <c r="D7" i="1"/>
  <c r="D16" i="1" s="1"/>
  <c r="P6" i="1"/>
  <c r="P7" i="1" s="1"/>
  <c r="O6" i="1"/>
  <c r="O5" i="1"/>
  <c r="O7" i="1" s="1"/>
  <c r="P16" i="1" l="1"/>
  <c r="P46" i="1" s="1"/>
  <c r="D46" i="1"/>
  <c r="P27" i="1"/>
  <c r="Z46" i="1"/>
  <c r="O16" i="1"/>
  <c r="O46" i="1" s="1"/>
  <c r="AA46" i="1"/>
</calcChain>
</file>

<file path=xl/sharedStrings.xml><?xml version="1.0" encoding="utf-8"?>
<sst xmlns="http://schemas.openxmlformats.org/spreadsheetml/2006/main" count="103" uniqueCount="65">
  <si>
    <t>ESGG - Belgique/Belgium</t>
  </si>
  <si>
    <t>SURFACES EN MULTIPLICATION / AREA FOR SEED GROWING - ha</t>
  </si>
  <si>
    <t>Espèces/Species</t>
  </si>
  <si>
    <t>2006*</t>
  </si>
  <si>
    <t>Orge printemps/summer barley</t>
  </si>
  <si>
    <t>Orge hiver/winter barley</t>
  </si>
  <si>
    <t>Total ORGE</t>
  </si>
  <si>
    <t>Seigle/rye</t>
  </si>
  <si>
    <t>Triticale</t>
  </si>
  <si>
    <t>Avoine/Oat</t>
  </si>
  <si>
    <t>Blé printemps/summer wheat</t>
  </si>
  <si>
    <t>Blé hiver/winter wheat</t>
  </si>
  <si>
    <t>Epeautre</t>
  </si>
  <si>
    <t>Maïs</t>
  </si>
  <si>
    <t>Riz/rice</t>
  </si>
  <si>
    <t>Total Céréales/Cereals</t>
  </si>
  <si>
    <t>Dactylis glomerata</t>
  </si>
  <si>
    <t>Phleum</t>
  </si>
  <si>
    <t>Poa pratensis- Kentucky bluegrass</t>
  </si>
  <si>
    <t>Festuca rubra</t>
  </si>
  <si>
    <t>Festuca ovina</t>
  </si>
  <si>
    <t>Festuca pratensis/Meadow fescue</t>
  </si>
  <si>
    <t>Festuca arundinacea/Tall fescue</t>
  </si>
  <si>
    <t xml:space="preserve"> </t>
  </si>
  <si>
    <t>Lolium perenne</t>
  </si>
  <si>
    <t>Lolium multiflorum</t>
  </si>
  <si>
    <t>Autres graminées/others</t>
  </si>
  <si>
    <t>Total graminées/grass seeds</t>
  </si>
  <si>
    <t>Tréfle violet/red clover</t>
  </si>
  <si>
    <t>Tréfle blanc/white clover</t>
  </si>
  <si>
    <t>Luzerne/alfa alfa</t>
  </si>
  <si>
    <t>Vesces communes/common vetch</t>
  </si>
  <si>
    <t>Féveroles/beans</t>
  </si>
  <si>
    <t>Lupin</t>
  </si>
  <si>
    <t>Pois protéagineux/peas</t>
  </si>
  <si>
    <t>Autres légumineuses/others</t>
  </si>
  <si>
    <t>Total légumineuses/legumes</t>
  </si>
  <si>
    <t>Lin textile/Flax</t>
  </si>
  <si>
    <t>Lin oléagineux/oil lin seed</t>
  </si>
  <si>
    <t>Colza hybride/hybrid rape</t>
  </si>
  <si>
    <t>Colza Lignée/Standard colza</t>
  </si>
  <si>
    <t>Tournesol/sunflower</t>
  </si>
  <si>
    <t>Pommes de terre/patatoe seeds</t>
  </si>
  <si>
    <t>Potagères/vegetable seeds</t>
  </si>
  <si>
    <t>Betteraves/ beet seeds</t>
  </si>
  <si>
    <t>Autres espèces/other species</t>
  </si>
  <si>
    <t>Total général/all species</t>
  </si>
  <si>
    <t>* chiffres provisoires, uniquement pour la région flamande</t>
  </si>
  <si>
    <t>ESGG - Belgium</t>
  </si>
  <si>
    <t>SURFACES EN MULTIPLICATION BIOLOGIQUE / AREA FOR SEED ORGANIC GROWING - ha</t>
  </si>
  <si>
    <t>Comment</t>
  </si>
  <si>
    <t>Avoine/oats</t>
  </si>
  <si>
    <t>Blé dur/durum wheat</t>
  </si>
  <si>
    <t>Autres céréales/others (1)</t>
  </si>
  <si>
    <t>Lolium hybridum</t>
  </si>
  <si>
    <t>Autres graminées/others (1)</t>
  </si>
  <si>
    <t>Trèfle incarnat/scarlet clover</t>
  </si>
  <si>
    <t>Trèfle d'Alexandrie/Egyptian clover</t>
  </si>
  <si>
    <t>Autres trèfles/others clover</t>
  </si>
  <si>
    <t>Pois fourrager/fodder pea</t>
  </si>
  <si>
    <t>Soja/soyabean</t>
  </si>
  <si>
    <t>Autres légumineuses/others (1)</t>
  </si>
  <si>
    <t>Lin textile</t>
  </si>
  <si>
    <t>Autres espèces/other species (1)</t>
  </si>
  <si>
    <t xml:space="preserve"> (1) Please specify species in comment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</si>
</sst>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3" fontId="2" fillId="2" borderId="1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1" fillId="0" borderId="4" xfId="0" applyNumberFormat="1" applyFont="1" applyBorder="1"/>
    <xf numFmtId="0" fontId="0" fillId="0" borderId="4" xfId="0" applyBorder="1"/>
    <xf numFmtId="3" fontId="1" fillId="0" borderId="0" xfId="0" applyNumberFormat="1" applyFont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1" fontId="1" fillId="0" borderId="0" xfId="0" applyNumberFormat="1" applyFont="1"/>
    <xf numFmtId="3" fontId="0" fillId="0" borderId="6" xfId="0" applyNumberFormat="1" applyBorder="1"/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3" fontId="5" fillId="2" borderId="3" xfId="0" applyNumberFormat="1" applyFont="1" applyFill="1" applyBorder="1"/>
    <xf numFmtId="3" fontId="5" fillId="2" borderId="4" xfId="0" applyNumberFormat="1" applyFont="1" applyFill="1" applyBorder="1"/>
    <xf numFmtId="3" fontId="5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0" borderId="3" xfId="0" applyNumberFormat="1" applyFont="1" applyBorder="1"/>
    <xf numFmtId="3" fontId="5" fillId="2" borderId="7" xfId="0" applyNumberFormat="1" applyFont="1" applyFill="1" applyBorder="1"/>
    <xf numFmtId="3" fontId="5" fillId="2" borderId="8" xfId="0" applyNumberFormat="1" applyFont="1" applyFill="1" applyBorder="1"/>
    <xf numFmtId="3" fontId="5" fillId="2" borderId="9" xfId="0" applyNumberFormat="1" applyFont="1" applyFill="1" applyBorder="1"/>
    <xf numFmtId="3" fontId="5" fillId="2" borderId="5" xfId="0" applyNumberFormat="1" applyFont="1" applyFill="1" applyBorder="1"/>
    <xf numFmtId="0" fontId="0" fillId="0" borderId="8" xfId="0" applyBorder="1"/>
    <xf numFmtId="0" fontId="7" fillId="0" borderId="8" xfId="0" applyFont="1" applyBorder="1"/>
    <xf numFmtId="3" fontId="0" fillId="0" borderId="8" xfId="0" applyNumberFormat="1" applyBorder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2" fillId="4" borderId="0" xfId="0" applyFont="1" applyFill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1" fontId="2" fillId="4" borderId="4" xfId="0" applyNumberFormat="1" applyFont="1" applyFill="1" applyBorder="1" applyAlignment="1">
      <alignment horizontal="center"/>
    </xf>
    <xf numFmtId="0" fontId="5" fillId="4" borderId="1" xfId="0" applyFont="1" applyFill="1" applyBorder="1"/>
    <xf numFmtId="3" fontId="5" fillId="4" borderId="4" xfId="0" applyNumberFormat="1" applyFont="1" applyFill="1" applyBorder="1"/>
    <xf numFmtId="3" fontId="8" fillId="0" borderId="4" xfId="1" applyNumberFormat="1" applyBorder="1"/>
    <xf numFmtId="0" fontId="8" fillId="0" borderId="4" xfId="1" applyBorder="1"/>
    <xf numFmtId="3" fontId="1" fillId="0" borderId="6" xfId="1" applyNumberFormat="1" applyFont="1" applyBorder="1"/>
    <xf numFmtId="3" fontId="8" fillId="0" borderId="10" xfId="1" applyNumberFormat="1" applyBorder="1"/>
    <xf numFmtId="3" fontId="8" fillId="0" borderId="5" xfId="1" applyNumberFormat="1" applyBorder="1"/>
    <xf numFmtId="3" fontId="1" fillId="0" borderId="4" xfId="1" applyNumberFormat="1" applyFont="1" applyBorder="1"/>
    <xf numFmtId="0" fontId="4" fillId="0" borderId="0" xfId="0" applyFont="1" applyAlignment="1">
      <alignment horizontal="center"/>
    </xf>
    <xf numFmtId="0" fontId="0" fillId="0" borderId="11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</cellXfs>
  <cellStyles count="2">
    <cellStyle name="Normal 2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U51"/>
  <sheetViews>
    <sheetView tabSelected="1" zoomScale="95" zoomScaleNormal="75" workbookViewId="0">
      <pane xSplit="3" ySplit="4" topLeftCell="P5" activePane="bottomRight" state="frozen"/>
      <selection pane="topRight" activeCell="Z16" sqref="Z16"/>
      <selection pane="bottomLeft" activeCell="Z16" sqref="Z16"/>
      <selection pane="bottomRight" activeCell="AC39" sqref="AC39"/>
    </sheetView>
  </sheetViews>
  <sheetFormatPr defaultColWidth="11.42578125" defaultRowHeight="12.75" x14ac:dyDescent="0.2"/>
  <cols>
    <col min="3" max="3" width="5.140625" customWidth="1"/>
    <col min="4" max="15" width="0" hidden="1" customWidth="1"/>
    <col min="17" max="17" width="11.5703125" customWidth="1"/>
    <col min="18" max="20" width="11.5703125" style="4" customWidth="1"/>
    <col min="21" max="21" width="11.5703125" style="5" customWidth="1"/>
    <col min="22" max="24" width="9.140625" customWidth="1"/>
    <col min="259" max="259" width="5.140625" customWidth="1"/>
    <col min="260" max="271" width="0" hidden="1" customWidth="1"/>
    <col min="273" max="277" width="11.5703125" customWidth="1"/>
    <col min="278" max="280" width="9.140625" customWidth="1"/>
    <col min="515" max="515" width="5.140625" customWidth="1"/>
    <col min="516" max="527" width="0" hidden="1" customWidth="1"/>
    <col min="529" max="533" width="11.5703125" customWidth="1"/>
    <col min="534" max="536" width="9.140625" customWidth="1"/>
    <col min="771" max="771" width="5.140625" customWidth="1"/>
    <col min="772" max="783" width="0" hidden="1" customWidth="1"/>
    <col min="785" max="789" width="11.5703125" customWidth="1"/>
    <col min="790" max="792" width="9.140625" customWidth="1"/>
    <col min="1027" max="1027" width="5.140625" customWidth="1"/>
    <col min="1028" max="1039" width="0" hidden="1" customWidth="1"/>
    <col min="1041" max="1045" width="11.5703125" customWidth="1"/>
    <col min="1046" max="1048" width="9.140625" customWidth="1"/>
    <col min="1283" max="1283" width="5.140625" customWidth="1"/>
    <col min="1284" max="1295" width="0" hidden="1" customWidth="1"/>
    <col min="1297" max="1301" width="11.5703125" customWidth="1"/>
    <col min="1302" max="1304" width="9.140625" customWidth="1"/>
    <col min="1539" max="1539" width="5.140625" customWidth="1"/>
    <col min="1540" max="1551" width="0" hidden="1" customWidth="1"/>
    <col min="1553" max="1557" width="11.5703125" customWidth="1"/>
    <col min="1558" max="1560" width="9.140625" customWidth="1"/>
    <col min="1795" max="1795" width="5.140625" customWidth="1"/>
    <col min="1796" max="1807" width="0" hidden="1" customWidth="1"/>
    <col min="1809" max="1813" width="11.5703125" customWidth="1"/>
    <col min="1814" max="1816" width="9.140625" customWidth="1"/>
    <col min="2051" max="2051" width="5.140625" customWidth="1"/>
    <col min="2052" max="2063" width="0" hidden="1" customWidth="1"/>
    <col min="2065" max="2069" width="11.5703125" customWidth="1"/>
    <col min="2070" max="2072" width="9.140625" customWidth="1"/>
    <col min="2307" max="2307" width="5.140625" customWidth="1"/>
    <col min="2308" max="2319" width="0" hidden="1" customWidth="1"/>
    <col min="2321" max="2325" width="11.5703125" customWidth="1"/>
    <col min="2326" max="2328" width="9.140625" customWidth="1"/>
    <col min="2563" max="2563" width="5.140625" customWidth="1"/>
    <col min="2564" max="2575" width="0" hidden="1" customWidth="1"/>
    <col min="2577" max="2581" width="11.5703125" customWidth="1"/>
    <col min="2582" max="2584" width="9.140625" customWidth="1"/>
    <col min="2819" max="2819" width="5.140625" customWidth="1"/>
    <col min="2820" max="2831" width="0" hidden="1" customWidth="1"/>
    <col min="2833" max="2837" width="11.5703125" customWidth="1"/>
    <col min="2838" max="2840" width="9.140625" customWidth="1"/>
    <col min="3075" max="3075" width="5.140625" customWidth="1"/>
    <col min="3076" max="3087" width="0" hidden="1" customWidth="1"/>
    <col min="3089" max="3093" width="11.5703125" customWidth="1"/>
    <col min="3094" max="3096" width="9.140625" customWidth="1"/>
    <col min="3331" max="3331" width="5.140625" customWidth="1"/>
    <col min="3332" max="3343" width="0" hidden="1" customWidth="1"/>
    <col min="3345" max="3349" width="11.5703125" customWidth="1"/>
    <col min="3350" max="3352" width="9.140625" customWidth="1"/>
    <col min="3587" max="3587" width="5.140625" customWidth="1"/>
    <col min="3588" max="3599" width="0" hidden="1" customWidth="1"/>
    <col min="3601" max="3605" width="11.5703125" customWidth="1"/>
    <col min="3606" max="3608" width="9.140625" customWidth="1"/>
    <col min="3843" max="3843" width="5.140625" customWidth="1"/>
    <col min="3844" max="3855" width="0" hidden="1" customWidth="1"/>
    <col min="3857" max="3861" width="11.5703125" customWidth="1"/>
    <col min="3862" max="3864" width="9.140625" customWidth="1"/>
    <col min="4099" max="4099" width="5.140625" customWidth="1"/>
    <col min="4100" max="4111" width="0" hidden="1" customWidth="1"/>
    <col min="4113" max="4117" width="11.5703125" customWidth="1"/>
    <col min="4118" max="4120" width="9.140625" customWidth="1"/>
    <col min="4355" max="4355" width="5.140625" customWidth="1"/>
    <col min="4356" max="4367" width="0" hidden="1" customWidth="1"/>
    <col min="4369" max="4373" width="11.5703125" customWidth="1"/>
    <col min="4374" max="4376" width="9.140625" customWidth="1"/>
    <col min="4611" max="4611" width="5.140625" customWidth="1"/>
    <col min="4612" max="4623" width="0" hidden="1" customWidth="1"/>
    <col min="4625" max="4629" width="11.5703125" customWidth="1"/>
    <col min="4630" max="4632" width="9.140625" customWidth="1"/>
    <col min="4867" max="4867" width="5.140625" customWidth="1"/>
    <col min="4868" max="4879" width="0" hidden="1" customWidth="1"/>
    <col min="4881" max="4885" width="11.5703125" customWidth="1"/>
    <col min="4886" max="4888" width="9.140625" customWidth="1"/>
    <col min="5123" max="5123" width="5.140625" customWidth="1"/>
    <col min="5124" max="5135" width="0" hidden="1" customWidth="1"/>
    <col min="5137" max="5141" width="11.5703125" customWidth="1"/>
    <col min="5142" max="5144" width="9.140625" customWidth="1"/>
    <col min="5379" max="5379" width="5.140625" customWidth="1"/>
    <col min="5380" max="5391" width="0" hidden="1" customWidth="1"/>
    <col min="5393" max="5397" width="11.5703125" customWidth="1"/>
    <col min="5398" max="5400" width="9.140625" customWidth="1"/>
    <col min="5635" max="5635" width="5.140625" customWidth="1"/>
    <col min="5636" max="5647" width="0" hidden="1" customWidth="1"/>
    <col min="5649" max="5653" width="11.5703125" customWidth="1"/>
    <col min="5654" max="5656" width="9.140625" customWidth="1"/>
    <col min="5891" max="5891" width="5.140625" customWidth="1"/>
    <col min="5892" max="5903" width="0" hidden="1" customWidth="1"/>
    <col min="5905" max="5909" width="11.5703125" customWidth="1"/>
    <col min="5910" max="5912" width="9.140625" customWidth="1"/>
    <col min="6147" max="6147" width="5.140625" customWidth="1"/>
    <col min="6148" max="6159" width="0" hidden="1" customWidth="1"/>
    <col min="6161" max="6165" width="11.5703125" customWidth="1"/>
    <col min="6166" max="6168" width="9.140625" customWidth="1"/>
    <col min="6403" max="6403" width="5.140625" customWidth="1"/>
    <col min="6404" max="6415" width="0" hidden="1" customWidth="1"/>
    <col min="6417" max="6421" width="11.5703125" customWidth="1"/>
    <col min="6422" max="6424" width="9.140625" customWidth="1"/>
    <col min="6659" max="6659" width="5.140625" customWidth="1"/>
    <col min="6660" max="6671" width="0" hidden="1" customWidth="1"/>
    <col min="6673" max="6677" width="11.5703125" customWidth="1"/>
    <col min="6678" max="6680" width="9.140625" customWidth="1"/>
    <col min="6915" max="6915" width="5.140625" customWidth="1"/>
    <col min="6916" max="6927" width="0" hidden="1" customWidth="1"/>
    <col min="6929" max="6933" width="11.5703125" customWidth="1"/>
    <col min="6934" max="6936" width="9.140625" customWidth="1"/>
    <col min="7171" max="7171" width="5.140625" customWidth="1"/>
    <col min="7172" max="7183" width="0" hidden="1" customWidth="1"/>
    <col min="7185" max="7189" width="11.5703125" customWidth="1"/>
    <col min="7190" max="7192" width="9.140625" customWidth="1"/>
    <col min="7427" max="7427" width="5.140625" customWidth="1"/>
    <col min="7428" max="7439" width="0" hidden="1" customWidth="1"/>
    <col min="7441" max="7445" width="11.5703125" customWidth="1"/>
    <col min="7446" max="7448" width="9.140625" customWidth="1"/>
    <col min="7683" max="7683" width="5.140625" customWidth="1"/>
    <col min="7684" max="7695" width="0" hidden="1" customWidth="1"/>
    <col min="7697" max="7701" width="11.5703125" customWidth="1"/>
    <col min="7702" max="7704" width="9.140625" customWidth="1"/>
    <col min="7939" max="7939" width="5.140625" customWidth="1"/>
    <col min="7940" max="7951" width="0" hidden="1" customWidth="1"/>
    <col min="7953" max="7957" width="11.5703125" customWidth="1"/>
    <col min="7958" max="7960" width="9.140625" customWidth="1"/>
    <col min="8195" max="8195" width="5.140625" customWidth="1"/>
    <col min="8196" max="8207" width="0" hidden="1" customWidth="1"/>
    <col min="8209" max="8213" width="11.5703125" customWidth="1"/>
    <col min="8214" max="8216" width="9.140625" customWidth="1"/>
    <col min="8451" max="8451" width="5.140625" customWidth="1"/>
    <col min="8452" max="8463" width="0" hidden="1" customWidth="1"/>
    <col min="8465" max="8469" width="11.5703125" customWidth="1"/>
    <col min="8470" max="8472" width="9.140625" customWidth="1"/>
    <col min="8707" max="8707" width="5.140625" customWidth="1"/>
    <col min="8708" max="8719" width="0" hidden="1" customWidth="1"/>
    <col min="8721" max="8725" width="11.5703125" customWidth="1"/>
    <col min="8726" max="8728" width="9.140625" customWidth="1"/>
    <col min="8963" max="8963" width="5.140625" customWidth="1"/>
    <col min="8964" max="8975" width="0" hidden="1" customWidth="1"/>
    <col min="8977" max="8981" width="11.5703125" customWidth="1"/>
    <col min="8982" max="8984" width="9.140625" customWidth="1"/>
    <col min="9219" max="9219" width="5.140625" customWidth="1"/>
    <col min="9220" max="9231" width="0" hidden="1" customWidth="1"/>
    <col min="9233" max="9237" width="11.5703125" customWidth="1"/>
    <col min="9238" max="9240" width="9.140625" customWidth="1"/>
    <col min="9475" max="9475" width="5.140625" customWidth="1"/>
    <col min="9476" max="9487" width="0" hidden="1" customWidth="1"/>
    <col min="9489" max="9493" width="11.5703125" customWidth="1"/>
    <col min="9494" max="9496" width="9.140625" customWidth="1"/>
    <col min="9731" max="9731" width="5.140625" customWidth="1"/>
    <col min="9732" max="9743" width="0" hidden="1" customWidth="1"/>
    <col min="9745" max="9749" width="11.5703125" customWidth="1"/>
    <col min="9750" max="9752" width="9.140625" customWidth="1"/>
    <col min="9987" max="9987" width="5.140625" customWidth="1"/>
    <col min="9988" max="9999" width="0" hidden="1" customWidth="1"/>
    <col min="10001" max="10005" width="11.5703125" customWidth="1"/>
    <col min="10006" max="10008" width="9.140625" customWidth="1"/>
    <col min="10243" max="10243" width="5.140625" customWidth="1"/>
    <col min="10244" max="10255" width="0" hidden="1" customWidth="1"/>
    <col min="10257" max="10261" width="11.5703125" customWidth="1"/>
    <col min="10262" max="10264" width="9.140625" customWidth="1"/>
    <col min="10499" max="10499" width="5.140625" customWidth="1"/>
    <col min="10500" max="10511" width="0" hidden="1" customWidth="1"/>
    <col min="10513" max="10517" width="11.5703125" customWidth="1"/>
    <col min="10518" max="10520" width="9.140625" customWidth="1"/>
    <col min="10755" max="10755" width="5.140625" customWidth="1"/>
    <col min="10756" max="10767" width="0" hidden="1" customWidth="1"/>
    <col min="10769" max="10773" width="11.5703125" customWidth="1"/>
    <col min="10774" max="10776" width="9.140625" customWidth="1"/>
    <col min="11011" max="11011" width="5.140625" customWidth="1"/>
    <col min="11012" max="11023" width="0" hidden="1" customWidth="1"/>
    <col min="11025" max="11029" width="11.5703125" customWidth="1"/>
    <col min="11030" max="11032" width="9.140625" customWidth="1"/>
    <col min="11267" max="11267" width="5.140625" customWidth="1"/>
    <col min="11268" max="11279" width="0" hidden="1" customWidth="1"/>
    <col min="11281" max="11285" width="11.5703125" customWidth="1"/>
    <col min="11286" max="11288" width="9.140625" customWidth="1"/>
    <col min="11523" max="11523" width="5.140625" customWidth="1"/>
    <col min="11524" max="11535" width="0" hidden="1" customWidth="1"/>
    <col min="11537" max="11541" width="11.5703125" customWidth="1"/>
    <col min="11542" max="11544" width="9.140625" customWidth="1"/>
    <col min="11779" max="11779" width="5.140625" customWidth="1"/>
    <col min="11780" max="11791" width="0" hidden="1" customWidth="1"/>
    <col min="11793" max="11797" width="11.5703125" customWidth="1"/>
    <col min="11798" max="11800" width="9.140625" customWidth="1"/>
    <col min="12035" max="12035" width="5.140625" customWidth="1"/>
    <col min="12036" max="12047" width="0" hidden="1" customWidth="1"/>
    <col min="12049" max="12053" width="11.5703125" customWidth="1"/>
    <col min="12054" max="12056" width="9.140625" customWidth="1"/>
    <col min="12291" max="12291" width="5.140625" customWidth="1"/>
    <col min="12292" max="12303" width="0" hidden="1" customWidth="1"/>
    <col min="12305" max="12309" width="11.5703125" customWidth="1"/>
    <col min="12310" max="12312" width="9.140625" customWidth="1"/>
    <col min="12547" max="12547" width="5.140625" customWidth="1"/>
    <col min="12548" max="12559" width="0" hidden="1" customWidth="1"/>
    <col min="12561" max="12565" width="11.5703125" customWidth="1"/>
    <col min="12566" max="12568" width="9.140625" customWidth="1"/>
    <col min="12803" max="12803" width="5.140625" customWidth="1"/>
    <col min="12804" max="12815" width="0" hidden="1" customWidth="1"/>
    <col min="12817" max="12821" width="11.5703125" customWidth="1"/>
    <col min="12822" max="12824" width="9.140625" customWidth="1"/>
    <col min="13059" max="13059" width="5.140625" customWidth="1"/>
    <col min="13060" max="13071" width="0" hidden="1" customWidth="1"/>
    <col min="13073" max="13077" width="11.5703125" customWidth="1"/>
    <col min="13078" max="13080" width="9.140625" customWidth="1"/>
    <col min="13315" max="13315" width="5.140625" customWidth="1"/>
    <col min="13316" max="13327" width="0" hidden="1" customWidth="1"/>
    <col min="13329" max="13333" width="11.5703125" customWidth="1"/>
    <col min="13334" max="13336" width="9.140625" customWidth="1"/>
    <col min="13571" max="13571" width="5.140625" customWidth="1"/>
    <col min="13572" max="13583" width="0" hidden="1" customWidth="1"/>
    <col min="13585" max="13589" width="11.5703125" customWidth="1"/>
    <col min="13590" max="13592" width="9.140625" customWidth="1"/>
    <col min="13827" max="13827" width="5.140625" customWidth="1"/>
    <col min="13828" max="13839" width="0" hidden="1" customWidth="1"/>
    <col min="13841" max="13845" width="11.5703125" customWidth="1"/>
    <col min="13846" max="13848" width="9.140625" customWidth="1"/>
    <col min="14083" max="14083" width="5.140625" customWidth="1"/>
    <col min="14084" max="14095" width="0" hidden="1" customWidth="1"/>
    <col min="14097" max="14101" width="11.5703125" customWidth="1"/>
    <col min="14102" max="14104" width="9.140625" customWidth="1"/>
    <col min="14339" max="14339" width="5.140625" customWidth="1"/>
    <col min="14340" max="14351" width="0" hidden="1" customWidth="1"/>
    <col min="14353" max="14357" width="11.5703125" customWidth="1"/>
    <col min="14358" max="14360" width="9.140625" customWidth="1"/>
    <col min="14595" max="14595" width="5.140625" customWidth="1"/>
    <col min="14596" max="14607" width="0" hidden="1" customWidth="1"/>
    <col min="14609" max="14613" width="11.5703125" customWidth="1"/>
    <col min="14614" max="14616" width="9.140625" customWidth="1"/>
    <col min="14851" max="14851" width="5.140625" customWidth="1"/>
    <col min="14852" max="14863" width="0" hidden="1" customWidth="1"/>
    <col min="14865" max="14869" width="11.5703125" customWidth="1"/>
    <col min="14870" max="14872" width="9.140625" customWidth="1"/>
    <col min="15107" max="15107" width="5.140625" customWidth="1"/>
    <col min="15108" max="15119" width="0" hidden="1" customWidth="1"/>
    <col min="15121" max="15125" width="11.5703125" customWidth="1"/>
    <col min="15126" max="15128" width="9.140625" customWidth="1"/>
    <col min="15363" max="15363" width="5.140625" customWidth="1"/>
    <col min="15364" max="15375" width="0" hidden="1" customWidth="1"/>
    <col min="15377" max="15381" width="11.5703125" customWidth="1"/>
    <col min="15382" max="15384" width="9.140625" customWidth="1"/>
    <col min="15619" max="15619" width="5.140625" customWidth="1"/>
    <col min="15620" max="15631" width="0" hidden="1" customWidth="1"/>
    <col min="15633" max="15637" width="11.5703125" customWidth="1"/>
    <col min="15638" max="15640" width="9.140625" customWidth="1"/>
    <col min="15875" max="15875" width="5.140625" customWidth="1"/>
    <col min="15876" max="15887" width="0" hidden="1" customWidth="1"/>
    <col min="15889" max="15893" width="11.5703125" customWidth="1"/>
    <col min="15894" max="15896" width="9.140625" customWidth="1"/>
    <col min="16131" max="16131" width="5.140625" customWidth="1"/>
    <col min="16132" max="16143" width="0" hidden="1" customWidth="1"/>
    <col min="16145" max="16149" width="11.5703125" customWidth="1"/>
    <col min="16150" max="16152" width="9.140625" customWidth="1"/>
  </cols>
  <sheetData>
    <row r="1" spans="1:28" ht="17.100000000000001" customHeight="1" x14ac:dyDescent="0.25">
      <c r="A1" s="1" t="s">
        <v>0</v>
      </c>
      <c r="B1" s="2"/>
      <c r="C1" s="2"/>
      <c r="D1" s="3"/>
      <c r="E1" s="3"/>
      <c r="F1" s="3"/>
      <c r="G1" s="3"/>
      <c r="H1" s="3"/>
      <c r="I1" s="3"/>
    </row>
    <row r="2" spans="1:28" ht="17.100000000000001" customHeight="1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</row>
    <row r="3" spans="1:28" ht="17.100000000000001" customHeight="1" x14ac:dyDescent="0.25">
      <c r="A3" s="3"/>
      <c r="B3" s="3"/>
      <c r="C3" s="3"/>
      <c r="D3" s="3"/>
      <c r="E3" s="3"/>
      <c r="F3" s="3"/>
      <c r="G3" s="3"/>
      <c r="H3" s="3"/>
      <c r="I3" s="3"/>
    </row>
    <row r="4" spans="1:28" s="11" customFormat="1" ht="20.100000000000001" customHeight="1" x14ac:dyDescent="0.25">
      <c r="A4" s="6" t="s">
        <v>2</v>
      </c>
      <c r="B4" s="7"/>
      <c r="C4" s="8"/>
      <c r="D4" s="9">
        <v>1997</v>
      </c>
      <c r="E4" s="9">
        <v>1998</v>
      </c>
      <c r="F4" s="9">
        <v>1999</v>
      </c>
      <c r="G4" s="9">
        <v>2000</v>
      </c>
      <c r="H4" s="9">
        <v>2001</v>
      </c>
      <c r="I4" s="9">
        <v>2002</v>
      </c>
      <c r="J4" s="9">
        <v>2003</v>
      </c>
      <c r="K4" s="9">
        <v>2004</v>
      </c>
      <c r="L4" s="9">
        <v>2005</v>
      </c>
      <c r="M4" s="9" t="s">
        <v>3</v>
      </c>
      <c r="N4" s="9">
        <v>2007</v>
      </c>
      <c r="O4" s="9">
        <v>2008</v>
      </c>
      <c r="P4" s="9">
        <v>2009</v>
      </c>
      <c r="Q4" s="9">
        <v>2010</v>
      </c>
      <c r="R4" s="9">
        <v>2011</v>
      </c>
      <c r="S4" s="9">
        <v>2012</v>
      </c>
      <c r="T4" s="10">
        <v>2013</v>
      </c>
      <c r="U4" s="10">
        <v>2014</v>
      </c>
      <c r="V4" s="10">
        <v>2015</v>
      </c>
      <c r="W4" s="10">
        <v>2016</v>
      </c>
      <c r="X4" s="10">
        <v>2017</v>
      </c>
      <c r="Y4" s="10">
        <v>2018</v>
      </c>
      <c r="Z4" s="10">
        <v>2019</v>
      </c>
      <c r="AA4" s="10">
        <v>2020</v>
      </c>
      <c r="AB4" s="10">
        <v>2021</v>
      </c>
    </row>
    <row r="5" spans="1:28" s="18" customFormat="1" ht="20.100000000000001" customHeight="1" x14ac:dyDescent="0.2">
      <c r="A5" s="12" t="s">
        <v>4</v>
      </c>
      <c r="B5" s="13"/>
      <c r="C5" s="14"/>
      <c r="D5" s="15">
        <v>215</v>
      </c>
      <c r="E5" s="15">
        <v>127</v>
      </c>
      <c r="F5" s="15">
        <v>173</v>
      </c>
      <c r="G5" s="15">
        <v>140</v>
      </c>
      <c r="H5" s="15">
        <v>228</v>
      </c>
      <c r="I5" s="15">
        <v>183</v>
      </c>
      <c r="J5" s="15">
        <v>298</v>
      </c>
      <c r="K5" s="16">
        <v>193</v>
      </c>
      <c r="L5" s="15">
        <v>339</v>
      </c>
      <c r="M5" s="60">
        <v>1277</v>
      </c>
      <c r="N5" s="62">
        <v>1427</v>
      </c>
      <c r="O5" s="16">
        <f>590/100</f>
        <v>5.9</v>
      </c>
      <c r="P5" s="16">
        <v>10</v>
      </c>
      <c r="Q5" s="16"/>
      <c r="R5" s="16"/>
      <c r="S5" s="16"/>
      <c r="T5" s="16">
        <v>1</v>
      </c>
      <c r="U5" s="16">
        <v>12</v>
      </c>
      <c r="V5" s="17">
        <v>24</v>
      </c>
      <c r="W5" s="17"/>
      <c r="X5" s="17"/>
      <c r="Y5" s="17">
        <v>15</v>
      </c>
      <c r="Z5" s="51"/>
      <c r="AA5" s="52"/>
      <c r="AB5" s="52"/>
    </row>
    <row r="6" spans="1:28" s="11" customFormat="1" ht="20.100000000000001" customHeight="1" x14ac:dyDescent="0.2">
      <c r="A6" s="19" t="s">
        <v>5</v>
      </c>
      <c r="B6" s="20"/>
      <c r="C6" s="21"/>
      <c r="D6" s="15">
        <v>1089</v>
      </c>
      <c r="E6" s="15">
        <v>1228</v>
      </c>
      <c r="F6" s="15">
        <v>1189</v>
      </c>
      <c r="G6" s="15">
        <v>1256</v>
      </c>
      <c r="H6" s="15">
        <v>919</v>
      </c>
      <c r="I6" s="15">
        <v>878</v>
      </c>
      <c r="J6" s="15">
        <v>540</v>
      </c>
      <c r="K6" s="22">
        <v>796</v>
      </c>
      <c r="L6" s="22">
        <v>819</v>
      </c>
      <c r="M6" s="61"/>
      <c r="N6" s="63"/>
      <c r="O6" s="15">
        <f>152+1474.22</f>
        <v>1626.22</v>
      </c>
      <c r="P6" s="15">
        <f>109+1196.3</f>
        <v>1305.3</v>
      </c>
      <c r="Q6" s="15"/>
      <c r="R6" s="16"/>
      <c r="S6" s="16"/>
      <c r="T6" s="16">
        <v>1142.51</v>
      </c>
      <c r="U6" s="15">
        <v>1194</v>
      </c>
      <c r="V6" s="15">
        <v>1207</v>
      </c>
      <c r="W6" s="17"/>
      <c r="X6" s="17"/>
      <c r="Y6" s="17">
        <v>1205</v>
      </c>
      <c r="Z6" s="51">
        <v>1214</v>
      </c>
      <c r="AA6" s="50">
        <v>1198</v>
      </c>
      <c r="AB6" s="50">
        <v>1179</v>
      </c>
    </row>
    <row r="7" spans="1:28" s="11" customFormat="1" ht="20.100000000000001" customHeight="1" x14ac:dyDescent="0.2">
      <c r="A7" s="19" t="s">
        <v>6</v>
      </c>
      <c r="B7" s="20"/>
      <c r="C7" s="21"/>
      <c r="D7" s="15">
        <f>+D5+D6</f>
        <v>1304</v>
      </c>
      <c r="E7" s="15">
        <f t="shared" ref="E7:AA7" si="0">+E5+E6</f>
        <v>1355</v>
      </c>
      <c r="F7" s="15">
        <f t="shared" si="0"/>
        <v>1362</v>
      </c>
      <c r="G7" s="15">
        <f t="shared" si="0"/>
        <v>1396</v>
      </c>
      <c r="H7" s="15">
        <f t="shared" si="0"/>
        <v>1147</v>
      </c>
      <c r="I7" s="15">
        <f t="shared" si="0"/>
        <v>1061</v>
      </c>
      <c r="J7" s="15">
        <f t="shared" si="0"/>
        <v>838</v>
      </c>
      <c r="K7" s="15">
        <f t="shared" si="0"/>
        <v>989</v>
      </c>
      <c r="L7" s="15">
        <v>1270</v>
      </c>
      <c r="M7" s="15">
        <f t="shared" si="0"/>
        <v>1277</v>
      </c>
      <c r="N7" s="15">
        <f t="shared" si="0"/>
        <v>1427</v>
      </c>
      <c r="O7" s="15">
        <f t="shared" si="0"/>
        <v>1632.1200000000001</v>
      </c>
      <c r="P7" s="15">
        <f t="shared" si="0"/>
        <v>1315.3</v>
      </c>
      <c r="Q7" s="15">
        <f t="shared" si="0"/>
        <v>0</v>
      </c>
      <c r="R7" s="15">
        <f t="shared" si="0"/>
        <v>0</v>
      </c>
      <c r="S7" s="15">
        <f t="shared" si="0"/>
        <v>0</v>
      </c>
      <c r="T7" s="15">
        <f t="shared" si="0"/>
        <v>1143.51</v>
      </c>
      <c r="U7" s="15">
        <f t="shared" si="0"/>
        <v>1206</v>
      </c>
      <c r="V7" s="15">
        <f t="shared" si="0"/>
        <v>1231</v>
      </c>
      <c r="W7" s="15">
        <f t="shared" si="0"/>
        <v>0</v>
      </c>
      <c r="X7" s="15">
        <f t="shared" si="0"/>
        <v>0</v>
      </c>
      <c r="Y7" s="15">
        <f t="shared" si="0"/>
        <v>1220</v>
      </c>
      <c r="Z7" s="15">
        <f t="shared" si="0"/>
        <v>1214</v>
      </c>
      <c r="AA7" s="15">
        <f t="shared" si="0"/>
        <v>1198</v>
      </c>
      <c r="AB7" s="15">
        <v>1179</v>
      </c>
    </row>
    <row r="8" spans="1:28" s="11" customFormat="1" ht="20.100000000000001" customHeight="1" x14ac:dyDescent="0.2">
      <c r="A8" s="19" t="s">
        <v>7</v>
      </c>
      <c r="B8" s="20"/>
      <c r="C8" s="21"/>
      <c r="D8" s="15">
        <v>164</v>
      </c>
      <c r="E8" s="15">
        <v>140</v>
      </c>
      <c r="F8" s="15">
        <v>106</v>
      </c>
      <c r="G8" s="15">
        <v>42</v>
      </c>
      <c r="H8" s="15">
        <v>37</v>
      </c>
      <c r="I8" s="15">
        <v>27</v>
      </c>
      <c r="J8" s="15">
        <v>40</v>
      </c>
      <c r="K8" s="15">
        <v>72</v>
      </c>
      <c r="L8" s="15">
        <v>58.39</v>
      </c>
      <c r="M8" s="15">
        <v>44</v>
      </c>
      <c r="N8" s="15">
        <v>56</v>
      </c>
      <c r="O8" s="15">
        <v>34</v>
      </c>
      <c r="P8" s="15">
        <v>8</v>
      </c>
      <c r="Q8" s="15">
        <v>16</v>
      </c>
      <c r="R8" s="16">
        <v>15</v>
      </c>
      <c r="S8" s="16">
        <v>17</v>
      </c>
      <c r="T8" s="16">
        <v>18</v>
      </c>
      <c r="U8" s="15">
        <v>19</v>
      </c>
      <c r="V8" s="17"/>
      <c r="W8" s="17"/>
      <c r="X8" s="17"/>
      <c r="Y8" s="17">
        <v>44</v>
      </c>
      <c r="Z8" s="51">
        <v>21</v>
      </c>
      <c r="AA8" s="50"/>
      <c r="AB8" s="50">
        <v>35</v>
      </c>
    </row>
    <row r="9" spans="1:28" s="11" customFormat="1" ht="20.100000000000001" customHeight="1" x14ac:dyDescent="0.2">
      <c r="A9" s="19" t="s">
        <v>8</v>
      </c>
      <c r="B9" s="20"/>
      <c r="C9" s="21"/>
      <c r="D9" s="15">
        <v>256</v>
      </c>
      <c r="E9" s="15">
        <v>283</v>
      </c>
      <c r="F9" s="15">
        <v>225</v>
      </c>
      <c r="G9" s="15">
        <v>211</v>
      </c>
      <c r="H9" s="15">
        <v>230</v>
      </c>
      <c r="I9" s="15">
        <v>260</v>
      </c>
      <c r="J9" s="15">
        <v>287</v>
      </c>
      <c r="K9" s="15">
        <v>298</v>
      </c>
      <c r="L9" s="15">
        <v>235</v>
      </c>
      <c r="M9" s="15">
        <v>222</v>
      </c>
      <c r="N9" s="15">
        <v>222</v>
      </c>
      <c r="O9" s="15">
        <v>245</v>
      </c>
      <c r="P9" s="15">
        <v>203</v>
      </c>
      <c r="Q9" s="15">
        <v>216</v>
      </c>
      <c r="R9" s="16">
        <v>180</v>
      </c>
      <c r="S9" s="16">
        <v>222.5</v>
      </c>
      <c r="T9" s="16">
        <v>211.15</v>
      </c>
      <c r="U9" s="15">
        <v>153</v>
      </c>
      <c r="V9" s="17">
        <v>142</v>
      </c>
      <c r="W9" s="17">
        <v>170</v>
      </c>
      <c r="X9" s="17">
        <v>227</v>
      </c>
      <c r="Y9" s="17">
        <v>176</v>
      </c>
      <c r="Z9" s="51">
        <v>287</v>
      </c>
      <c r="AA9" s="50">
        <v>319</v>
      </c>
      <c r="AB9" s="50">
        <v>254</v>
      </c>
    </row>
    <row r="10" spans="1:28" s="11" customFormat="1" ht="20.100000000000001" customHeight="1" x14ac:dyDescent="0.2">
      <c r="A10" s="19" t="s">
        <v>9</v>
      </c>
      <c r="B10" s="20"/>
      <c r="C10" s="21"/>
      <c r="D10" s="15"/>
      <c r="E10" s="15"/>
      <c r="F10" s="15"/>
      <c r="G10" s="15">
        <v>137</v>
      </c>
      <c r="H10" s="15">
        <v>188</v>
      </c>
      <c r="I10" s="15">
        <v>188</v>
      </c>
      <c r="J10" s="15">
        <v>192</v>
      </c>
      <c r="K10" s="15">
        <v>100</v>
      </c>
      <c r="L10" s="15">
        <v>59</v>
      </c>
      <c r="M10" s="15">
        <f>34+82.55</f>
        <v>116.55</v>
      </c>
      <c r="N10" s="15">
        <v>116</v>
      </c>
      <c r="O10" s="15">
        <f>(2508/100)+176.07</f>
        <v>201.14999999999998</v>
      </c>
      <c r="P10" s="15">
        <v>121</v>
      </c>
      <c r="Q10" s="15">
        <v>84</v>
      </c>
      <c r="R10" s="16">
        <v>61</v>
      </c>
      <c r="S10" s="16">
        <v>41</v>
      </c>
      <c r="T10" s="16">
        <v>45.14</v>
      </c>
      <c r="U10" s="15">
        <v>41</v>
      </c>
      <c r="V10" s="17">
        <v>56</v>
      </c>
      <c r="W10" s="17">
        <v>27</v>
      </c>
      <c r="X10" s="17">
        <v>19</v>
      </c>
      <c r="Y10" s="17"/>
      <c r="Z10" s="51">
        <v>22</v>
      </c>
      <c r="AA10" s="50">
        <v>104</v>
      </c>
      <c r="AB10" s="50">
        <v>110</v>
      </c>
    </row>
    <row r="11" spans="1:28" s="11" customFormat="1" ht="20.100000000000001" customHeight="1" x14ac:dyDescent="0.2">
      <c r="A11" s="19" t="s">
        <v>10</v>
      </c>
      <c r="B11" s="20"/>
      <c r="C11" s="21"/>
      <c r="D11" s="15"/>
      <c r="E11" s="15"/>
      <c r="F11" s="15"/>
      <c r="G11" s="15">
        <v>20</v>
      </c>
      <c r="H11" s="15">
        <v>25</v>
      </c>
      <c r="I11" s="15">
        <v>32</v>
      </c>
      <c r="J11" s="15">
        <v>73</v>
      </c>
      <c r="K11" s="15"/>
      <c r="L11" s="15">
        <v>58</v>
      </c>
      <c r="M11" s="60">
        <v>5499</v>
      </c>
      <c r="N11" s="15"/>
      <c r="O11" s="15"/>
      <c r="P11" s="15"/>
      <c r="Q11" s="15"/>
      <c r="R11" s="16">
        <v>16</v>
      </c>
      <c r="S11" s="16"/>
      <c r="T11" s="16"/>
      <c r="U11" s="15">
        <v>5</v>
      </c>
      <c r="V11" s="17">
        <v>30</v>
      </c>
      <c r="W11" s="17">
        <v>7</v>
      </c>
      <c r="X11" s="17"/>
      <c r="Y11" s="17"/>
      <c r="Z11" s="51"/>
      <c r="AA11" s="53"/>
      <c r="AB11" s="53"/>
    </row>
    <row r="12" spans="1:28" s="11" customFormat="1" ht="20.100000000000001" customHeight="1" x14ac:dyDescent="0.2">
      <c r="A12" s="19" t="s">
        <v>11</v>
      </c>
      <c r="B12" s="20"/>
      <c r="C12" s="21"/>
      <c r="D12" s="15">
        <v>4353</v>
      </c>
      <c r="E12" s="15">
        <v>4631</v>
      </c>
      <c r="F12" s="15">
        <v>4720</v>
      </c>
      <c r="G12" s="15">
        <v>4661</v>
      </c>
      <c r="H12" s="15">
        <v>4774</v>
      </c>
      <c r="I12" s="15">
        <v>4562</v>
      </c>
      <c r="J12" s="15">
        <v>4430</v>
      </c>
      <c r="K12" s="15">
        <v>5124</v>
      </c>
      <c r="L12" s="15">
        <v>5218</v>
      </c>
      <c r="M12" s="61"/>
      <c r="N12" s="15">
        <v>5548</v>
      </c>
      <c r="O12" s="15">
        <v>5364</v>
      </c>
      <c r="P12" s="15">
        <v>5327</v>
      </c>
      <c r="Q12" s="15">
        <v>4473</v>
      </c>
      <c r="R12" s="16">
        <v>4839</v>
      </c>
      <c r="S12" s="16">
        <v>4734</v>
      </c>
      <c r="T12" s="16">
        <v>4193.7</v>
      </c>
      <c r="U12" s="15">
        <v>4629</v>
      </c>
      <c r="V12" s="15">
        <v>4772</v>
      </c>
      <c r="W12" s="15">
        <v>4970</v>
      </c>
      <c r="X12" s="15">
        <v>5151</v>
      </c>
      <c r="Y12" s="15">
        <v>5150</v>
      </c>
      <c r="Z12" s="50">
        <v>4956</v>
      </c>
      <c r="AA12" s="54">
        <v>4146</v>
      </c>
      <c r="AB12" s="54">
        <v>4118</v>
      </c>
    </row>
    <row r="13" spans="1:28" s="11" customFormat="1" ht="20.100000000000001" customHeight="1" x14ac:dyDescent="0.2">
      <c r="A13" s="19" t="s">
        <v>12</v>
      </c>
      <c r="B13" s="20"/>
      <c r="C13" s="21"/>
      <c r="D13" s="15"/>
      <c r="E13" s="15"/>
      <c r="F13" s="15"/>
      <c r="G13" s="15"/>
      <c r="H13" s="15"/>
      <c r="I13" s="15"/>
      <c r="J13" s="15"/>
      <c r="K13" s="15"/>
      <c r="L13" s="15">
        <v>339</v>
      </c>
      <c r="M13" s="24">
        <v>368.53</v>
      </c>
      <c r="N13" s="15">
        <v>393</v>
      </c>
      <c r="O13" s="15">
        <v>480</v>
      </c>
      <c r="P13" s="15">
        <v>344</v>
      </c>
      <c r="Q13" s="15">
        <v>251</v>
      </c>
      <c r="R13" s="23">
        <v>306</v>
      </c>
      <c r="S13" s="16">
        <v>372</v>
      </c>
      <c r="T13" s="16">
        <v>1150</v>
      </c>
      <c r="U13" s="15">
        <v>436</v>
      </c>
      <c r="V13" s="17">
        <v>612</v>
      </c>
      <c r="W13" s="17">
        <v>253</v>
      </c>
      <c r="X13" s="17">
        <v>455</v>
      </c>
      <c r="Y13" s="17">
        <v>500</v>
      </c>
      <c r="Z13" s="51">
        <v>573</v>
      </c>
      <c r="AA13" s="50">
        <v>550</v>
      </c>
      <c r="AB13" s="50">
        <v>676</v>
      </c>
    </row>
    <row r="14" spans="1:28" s="11" customFormat="1" ht="20.100000000000001" customHeight="1" x14ac:dyDescent="0.2">
      <c r="A14" s="19" t="s">
        <v>13</v>
      </c>
      <c r="B14" s="20"/>
      <c r="C14" s="21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16"/>
      <c r="T14" s="16"/>
      <c r="U14" s="15"/>
      <c r="V14" s="17"/>
      <c r="W14" s="17"/>
      <c r="X14" s="17"/>
      <c r="Y14" s="17"/>
      <c r="Z14" s="51"/>
      <c r="AA14" s="53"/>
      <c r="AB14" s="53"/>
    </row>
    <row r="15" spans="1:28" s="11" customFormat="1" ht="20.100000000000001" customHeight="1" x14ac:dyDescent="0.2">
      <c r="A15" s="19" t="s">
        <v>14</v>
      </c>
      <c r="B15" s="20"/>
      <c r="C15" s="21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16"/>
      <c r="T15" s="16"/>
      <c r="U15" s="15"/>
      <c r="V15" s="17"/>
      <c r="W15" s="17"/>
      <c r="X15" s="17"/>
      <c r="Y15" s="17"/>
      <c r="Z15" s="51"/>
      <c r="AA15" s="54"/>
      <c r="AB15" s="54"/>
    </row>
    <row r="16" spans="1:28" s="29" customFormat="1" ht="20.100000000000001" customHeight="1" x14ac:dyDescent="0.2">
      <c r="A16" s="25" t="s">
        <v>15</v>
      </c>
      <c r="B16" s="26"/>
      <c r="C16" s="27"/>
      <c r="D16" s="28">
        <f>SUM(D5:D15)-D7</f>
        <v>6077</v>
      </c>
      <c r="E16" s="28">
        <f t="shared" ref="E16:K16" si="1">SUM(E5:E15)-E7</f>
        <v>6409</v>
      </c>
      <c r="F16" s="28">
        <f t="shared" si="1"/>
        <v>6413</v>
      </c>
      <c r="G16" s="28">
        <f t="shared" si="1"/>
        <v>6467</v>
      </c>
      <c r="H16" s="28">
        <f t="shared" si="1"/>
        <v>6401</v>
      </c>
      <c r="I16" s="28">
        <f t="shared" si="1"/>
        <v>6130</v>
      </c>
      <c r="J16" s="28">
        <f t="shared" si="1"/>
        <v>5860</v>
      </c>
      <c r="K16" s="28">
        <f t="shared" si="1"/>
        <v>6583</v>
      </c>
      <c r="L16" s="28">
        <f>+L13+L12+L11+L10+L9+L8+L7</f>
        <v>7237.39</v>
      </c>
      <c r="M16" s="28">
        <f>+M13+M11+M10+M9+M8+M7</f>
        <v>7527.08</v>
      </c>
      <c r="N16" s="28">
        <f>+N12+N10+N9+N8+N7+N13</f>
        <v>7762</v>
      </c>
      <c r="O16" s="28">
        <f>+O12+O10+O9+O8+O7+O13</f>
        <v>7956.2699999999995</v>
      </c>
      <c r="P16" s="28">
        <f t="shared" ref="P16:Y16" si="2">SUM(P7:P15)</f>
        <v>7318.3</v>
      </c>
      <c r="Q16" s="28">
        <f t="shared" si="2"/>
        <v>5040</v>
      </c>
      <c r="R16" s="28">
        <f t="shared" si="2"/>
        <v>5417</v>
      </c>
      <c r="S16" s="28">
        <f t="shared" si="2"/>
        <v>5386.5</v>
      </c>
      <c r="T16" s="28">
        <f t="shared" si="2"/>
        <v>6761.5</v>
      </c>
      <c r="U16" s="28">
        <f t="shared" si="2"/>
        <v>6489</v>
      </c>
      <c r="V16" s="28">
        <f t="shared" si="2"/>
        <v>6843</v>
      </c>
      <c r="W16" s="28">
        <f t="shared" si="2"/>
        <v>5427</v>
      </c>
      <c r="X16" s="28">
        <f t="shared" si="2"/>
        <v>5852</v>
      </c>
      <c r="Y16" s="28">
        <f t="shared" si="2"/>
        <v>7090</v>
      </c>
      <c r="Z16" s="28">
        <f>SUM(Z7:Z15)</f>
        <v>7073</v>
      </c>
      <c r="AA16" s="28">
        <f>SUM(AA7:AA15)</f>
        <v>6317</v>
      </c>
      <c r="AB16" s="28">
        <f>SUM(AB7:AB15)</f>
        <v>6372</v>
      </c>
    </row>
    <row r="17" spans="1:28" s="11" customFormat="1" ht="20.100000000000001" customHeight="1" x14ac:dyDescent="0.2">
      <c r="A17" s="19" t="s">
        <v>16</v>
      </c>
      <c r="B17" s="20"/>
      <c r="C17" s="21"/>
      <c r="D17" s="15"/>
      <c r="E17" s="15">
        <v>20</v>
      </c>
      <c r="F17" s="15">
        <v>15</v>
      </c>
      <c r="G17" s="15">
        <v>5</v>
      </c>
      <c r="H17" s="15"/>
      <c r="I17" s="15"/>
      <c r="J17" s="15"/>
      <c r="K17" s="15">
        <v>4</v>
      </c>
      <c r="L17" s="15"/>
      <c r="M17" s="15"/>
      <c r="N17" s="15"/>
      <c r="O17" s="15"/>
      <c r="P17" s="15"/>
      <c r="Q17" s="15"/>
      <c r="R17" s="16"/>
      <c r="S17" s="16"/>
      <c r="T17" s="16"/>
      <c r="U17" s="15"/>
      <c r="V17" s="17"/>
      <c r="W17" s="17"/>
      <c r="X17" s="17"/>
      <c r="Y17" s="17"/>
      <c r="Z17" s="51"/>
      <c r="AA17" s="53"/>
      <c r="AB17" s="53"/>
    </row>
    <row r="18" spans="1:28" s="18" customFormat="1" ht="20.100000000000001" customHeight="1" x14ac:dyDescent="0.2">
      <c r="A18" s="30" t="s">
        <v>17</v>
      </c>
      <c r="B18" s="31"/>
      <c r="C18" s="22"/>
      <c r="D18" s="15"/>
      <c r="E18" s="15"/>
      <c r="F18" s="15"/>
      <c r="G18" s="15"/>
      <c r="H18" s="15"/>
      <c r="I18" s="15"/>
      <c r="J18" s="15"/>
      <c r="K18" s="16"/>
      <c r="L18" s="16">
        <v>3</v>
      </c>
      <c r="M18" s="16">
        <v>22</v>
      </c>
      <c r="N18" s="16">
        <v>25</v>
      </c>
      <c r="O18" s="16">
        <v>13.26</v>
      </c>
      <c r="P18" s="16">
        <f>957/100</f>
        <v>9.57</v>
      </c>
      <c r="Q18" s="16"/>
      <c r="R18" s="16"/>
      <c r="S18" s="16">
        <v>2</v>
      </c>
      <c r="T18" s="16">
        <v>2</v>
      </c>
      <c r="U18" s="16">
        <v>8</v>
      </c>
      <c r="V18" s="17">
        <v>9</v>
      </c>
      <c r="W18" s="17"/>
      <c r="X18" s="17"/>
      <c r="Y18" s="17"/>
      <c r="Z18" s="51"/>
      <c r="AA18" s="55">
        <v>12</v>
      </c>
      <c r="AB18" s="55">
        <v>23</v>
      </c>
    </row>
    <row r="19" spans="1:28" s="11" customFormat="1" ht="20.100000000000001" customHeight="1" x14ac:dyDescent="0.2">
      <c r="A19" s="19" t="s">
        <v>18</v>
      </c>
      <c r="B19" s="20"/>
      <c r="C19" s="21"/>
      <c r="D19" s="15"/>
      <c r="E19" s="15">
        <v>47</v>
      </c>
      <c r="F19" s="15">
        <v>72</v>
      </c>
      <c r="G19" s="15">
        <v>127</v>
      </c>
      <c r="H19" s="15">
        <v>274</v>
      </c>
      <c r="I19" s="15">
        <v>371</v>
      </c>
      <c r="J19" s="15">
        <v>388</v>
      </c>
      <c r="K19" s="15">
        <v>452</v>
      </c>
      <c r="L19" s="15">
        <v>437</v>
      </c>
      <c r="M19" s="15">
        <v>443</v>
      </c>
      <c r="N19" s="15">
        <v>372</v>
      </c>
      <c r="O19" s="15">
        <f>71+178.39</f>
        <v>249.39</v>
      </c>
      <c r="P19" s="15">
        <v>181</v>
      </c>
      <c r="Q19" s="15">
        <v>265</v>
      </c>
      <c r="R19" s="16">
        <v>202</v>
      </c>
      <c r="S19" s="16">
        <v>185</v>
      </c>
      <c r="T19" s="16">
        <v>104.82</v>
      </c>
      <c r="U19" s="15">
        <v>72</v>
      </c>
      <c r="V19" s="17">
        <v>75</v>
      </c>
      <c r="W19" s="17">
        <v>77</v>
      </c>
      <c r="X19" s="17">
        <v>82</v>
      </c>
      <c r="Y19" s="17">
        <v>79</v>
      </c>
      <c r="Z19" s="51">
        <v>67</v>
      </c>
      <c r="AA19" s="53">
        <v>69</v>
      </c>
      <c r="AB19" s="53">
        <v>62</v>
      </c>
    </row>
    <row r="20" spans="1:28" s="11" customFormat="1" ht="20.100000000000001" customHeight="1" x14ac:dyDescent="0.2">
      <c r="A20" s="19" t="s">
        <v>19</v>
      </c>
      <c r="B20" s="20"/>
      <c r="C20" s="21"/>
      <c r="D20" s="15">
        <v>87</v>
      </c>
      <c r="E20" s="15">
        <v>195</v>
      </c>
      <c r="F20" s="15">
        <v>326</v>
      </c>
      <c r="G20" s="15">
        <v>416</v>
      </c>
      <c r="H20" s="15">
        <v>536</v>
      </c>
      <c r="I20" s="15">
        <v>210</v>
      </c>
      <c r="J20" s="15">
        <v>171</v>
      </c>
      <c r="K20" s="15">
        <v>177</v>
      </c>
      <c r="L20" s="15">
        <v>219</v>
      </c>
      <c r="M20" s="15">
        <v>203</v>
      </c>
      <c r="N20" s="15">
        <v>127</v>
      </c>
      <c r="O20" s="15">
        <v>115</v>
      </c>
      <c r="P20" s="15">
        <f>13473/100</f>
        <v>134.72999999999999</v>
      </c>
      <c r="Q20" s="15">
        <v>29</v>
      </c>
      <c r="R20" s="16">
        <v>34</v>
      </c>
      <c r="S20" s="16">
        <v>24</v>
      </c>
      <c r="T20" s="16">
        <v>15</v>
      </c>
      <c r="U20" s="15">
        <v>7</v>
      </c>
      <c r="V20" s="17">
        <v>11</v>
      </c>
      <c r="W20" s="17">
        <v>37</v>
      </c>
      <c r="X20" s="17">
        <v>32</v>
      </c>
      <c r="Y20" s="17">
        <v>25</v>
      </c>
      <c r="Z20" s="51"/>
      <c r="AA20" s="54">
        <v>49</v>
      </c>
      <c r="AB20" s="54">
        <v>34</v>
      </c>
    </row>
    <row r="21" spans="1:28" s="11" customFormat="1" ht="20.100000000000001" customHeight="1" x14ac:dyDescent="0.2">
      <c r="A21" s="19" t="s">
        <v>20</v>
      </c>
      <c r="B21" s="20"/>
      <c r="C21" s="21"/>
      <c r="D21" s="15"/>
      <c r="E21" s="15">
        <v>19</v>
      </c>
      <c r="F21" s="15">
        <v>117</v>
      </c>
      <c r="G21" s="15">
        <v>131</v>
      </c>
      <c r="H21" s="15">
        <v>67</v>
      </c>
      <c r="I21" s="15">
        <v>50</v>
      </c>
      <c r="J21" s="15">
        <v>36</v>
      </c>
      <c r="K21" s="15">
        <v>39</v>
      </c>
      <c r="L21" s="15">
        <v>44</v>
      </c>
      <c r="M21" s="15">
        <v>58</v>
      </c>
      <c r="N21" s="15">
        <v>48</v>
      </c>
      <c r="O21" s="15">
        <v>25</v>
      </c>
      <c r="P21" s="15">
        <v>35</v>
      </c>
      <c r="Q21" s="15"/>
      <c r="R21" s="16">
        <v>11</v>
      </c>
      <c r="S21" s="16">
        <v>34</v>
      </c>
      <c r="T21" s="16">
        <v>15</v>
      </c>
      <c r="U21" s="15"/>
      <c r="V21" s="17">
        <v>17</v>
      </c>
      <c r="W21" s="17">
        <v>17</v>
      </c>
      <c r="X21" s="17">
        <v>11</v>
      </c>
      <c r="Y21" s="17"/>
      <c r="Z21" s="51"/>
      <c r="AA21" s="50">
        <v>21</v>
      </c>
      <c r="AB21" s="50">
        <v>32</v>
      </c>
    </row>
    <row r="22" spans="1:28" s="11" customFormat="1" ht="20.100000000000001" customHeight="1" x14ac:dyDescent="0.2">
      <c r="A22" s="30" t="s">
        <v>21</v>
      </c>
      <c r="B22" s="20"/>
      <c r="C22" s="21"/>
      <c r="D22" s="15"/>
      <c r="E22" s="15"/>
      <c r="F22" s="15"/>
      <c r="G22" s="15">
        <v>11</v>
      </c>
      <c r="H22" s="15">
        <v>3</v>
      </c>
      <c r="I22" s="15">
        <v>4</v>
      </c>
      <c r="J22" s="15"/>
      <c r="K22" s="15">
        <v>9</v>
      </c>
      <c r="L22" s="15">
        <v>8</v>
      </c>
      <c r="M22" s="15">
        <v>14</v>
      </c>
      <c r="N22" s="15">
        <v>9</v>
      </c>
      <c r="O22" s="15"/>
      <c r="P22" s="15"/>
      <c r="Q22" s="15"/>
      <c r="R22" s="16"/>
      <c r="S22" s="16"/>
      <c r="T22" s="16"/>
      <c r="U22" s="15"/>
      <c r="V22" s="17"/>
      <c r="W22" s="17"/>
      <c r="X22" s="17"/>
      <c r="Y22" s="17"/>
      <c r="Z22" s="51"/>
      <c r="AA22" s="53"/>
      <c r="AB22" s="53"/>
    </row>
    <row r="23" spans="1:28" s="11" customFormat="1" ht="20.100000000000001" customHeight="1" x14ac:dyDescent="0.2">
      <c r="A23" s="30" t="s">
        <v>22</v>
      </c>
      <c r="B23" s="20"/>
      <c r="C23" s="21"/>
      <c r="D23" s="15"/>
      <c r="E23" s="15"/>
      <c r="F23" s="15" t="s">
        <v>23</v>
      </c>
      <c r="G23" s="15">
        <v>13</v>
      </c>
      <c r="H23" s="15">
        <v>21</v>
      </c>
      <c r="I23" s="15">
        <v>72</v>
      </c>
      <c r="J23" s="15">
        <v>103</v>
      </c>
      <c r="K23" s="15">
        <v>73</v>
      </c>
      <c r="L23" s="15">
        <v>29</v>
      </c>
      <c r="M23" s="15">
        <v>33</v>
      </c>
      <c r="N23" s="15">
        <v>58</v>
      </c>
      <c r="O23" s="15">
        <f>(4190+42)/100</f>
        <v>42.32</v>
      </c>
      <c r="P23" s="15">
        <v>33</v>
      </c>
      <c r="Q23" s="15">
        <v>6</v>
      </c>
      <c r="R23" s="16">
        <v>11</v>
      </c>
      <c r="S23" s="16">
        <v>19</v>
      </c>
      <c r="T23" s="16">
        <v>8</v>
      </c>
      <c r="U23" s="15">
        <v>14</v>
      </c>
      <c r="V23" s="17">
        <v>29</v>
      </c>
      <c r="W23" s="17">
        <v>27</v>
      </c>
      <c r="X23" s="17">
        <v>21</v>
      </c>
      <c r="Y23" s="17">
        <v>20</v>
      </c>
      <c r="Z23" s="51">
        <v>13</v>
      </c>
      <c r="AA23" s="54">
        <v>17</v>
      </c>
      <c r="AB23" s="54">
        <v>15</v>
      </c>
    </row>
    <row r="24" spans="1:28" s="11" customFormat="1" ht="20.100000000000001" customHeight="1" x14ac:dyDescent="0.2">
      <c r="A24" s="19" t="s">
        <v>24</v>
      </c>
      <c r="B24" s="20"/>
      <c r="C24" s="21"/>
      <c r="D24" s="15">
        <v>1160</v>
      </c>
      <c r="E24" s="15">
        <v>1475</v>
      </c>
      <c r="F24" s="15">
        <v>1333</v>
      </c>
      <c r="G24" s="15">
        <v>898</v>
      </c>
      <c r="H24" s="15">
        <v>589</v>
      </c>
      <c r="I24" s="15">
        <v>352</v>
      </c>
      <c r="J24" s="15">
        <v>653</v>
      </c>
      <c r="K24" s="15">
        <v>1026</v>
      </c>
      <c r="L24" s="16">
        <v>1095</v>
      </c>
      <c r="M24" s="16">
        <v>811</v>
      </c>
      <c r="N24" s="15">
        <v>694</v>
      </c>
      <c r="O24" s="15">
        <v>573</v>
      </c>
      <c r="P24" s="15">
        <v>663</v>
      </c>
      <c r="Q24" s="15">
        <v>555</v>
      </c>
      <c r="R24" s="16">
        <v>472</v>
      </c>
      <c r="S24" s="16">
        <v>549.70000000000005</v>
      </c>
      <c r="T24" s="16">
        <v>453.11</v>
      </c>
      <c r="U24" s="15">
        <v>378</v>
      </c>
      <c r="V24" s="17">
        <v>404</v>
      </c>
      <c r="W24" s="17">
        <v>358</v>
      </c>
      <c r="X24" s="17">
        <v>358</v>
      </c>
      <c r="Y24" s="17">
        <v>410</v>
      </c>
      <c r="Z24" s="51">
        <v>455</v>
      </c>
      <c r="AA24" s="50">
        <v>517</v>
      </c>
      <c r="AB24" s="50">
        <v>532</v>
      </c>
    </row>
    <row r="25" spans="1:28" s="11" customFormat="1" ht="20.100000000000001" customHeight="1" x14ac:dyDescent="0.2">
      <c r="A25" s="19" t="s">
        <v>25</v>
      </c>
      <c r="B25" s="20"/>
      <c r="C25" s="21"/>
      <c r="D25" s="15">
        <v>2074</v>
      </c>
      <c r="E25" s="15">
        <v>2843</v>
      </c>
      <c r="F25" s="15">
        <v>2389</v>
      </c>
      <c r="G25" s="15">
        <v>1915</v>
      </c>
      <c r="H25" s="15">
        <v>1547</v>
      </c>
      <c r="I25" s="15">
        <v>1433</v>
      </c>
      <c r="J25" s="15">
        <v>1974</v>
      </c>
      <c r="K25" s="15">
        <v>2091</v>
      </c>
      <c r="L25" s="15">
        <v>2166</v>
      </c>
      <c r="M25" s="15">
        <v>1907</v>
      </c>
      <c r="N25" s="15">
        <v>1808</v>
      </c>
      <c r="O25" s="15">
        <v>1468</v>
      </c>
      <c r="P25" s="15">
        <v>2428</v>
      </c>
      <c r="Q25" s="15">
        <v>1755</v>
      </c>
      <c r="R25" s="16">
        <v>1854</v>
      </c>
      <c r="S25" s="16">
        <v>2277</v>
      </c>
      <c r="T25" s="16">
        <v>1952.61</v>
      </c>
      <c r="U25" s="15">
        <v>1853</v>
      </c>
      <c r="V25" s="15">
        <v>1856</v>
      </c>
      <c r="W25" s="15">
        <v>1796</v>
      </c>
      <c r="X25" s="15">
        <v>2064</v>
      </c>
      <c r="Y25" s="15">
        <v>2445</v>
      </c>
      <c r="Z25" s="50">
        <v>2656</v>
      </c>
      <c r="AA25" s="50">
        <v>3102</v>
      </c>
      <c r="AB25" s="50">
        <v>3729</v>
      </c>
    </row>
    <row r="26" spans="1:28" s="11" customFormat="1" ht="20.100000000000001" customHeight="1" x14ac:dyDescent="0.2">
      <c r="A26" s="19" t="s">
        <v>26</v>
      </c>
      <c r="B26" s="20"/>
      <c r="C26" s="21"/>
      <c r="D26" s="15">
        <v>106</v>
      </c>
      <c r="E26" s="15">
        <v>177</v>
      </c>
      <c r="F26" s="15"/>
      <c r="G26" s="15">
        <v>95</v>
      </c>
      <c r="H26" s="15">
        <v>37</v>
      </c>
      <c r="I26" s="15">
        <v>29</v>
      </c>
      <c r="J26" s="15">
        <v>19</v>
      </c>
      <c r="K26" s="15">
        <v>29</v>
      </c>
      <c r="L26" s="15">
        <v>41</v>
      </c>
      <c r="M26" s="15">
        <v>37</v>
      </c>
      <c r="N26" s="15">
        <v>40</v>
      </c>
      <c r="O26" s="15">
        <v>19</v>
      </c>
      <c r="P26" s="15">
        <v>38</v>
      </c>
      <c r="Q26" s="15">
        <v>48</v>
      </c>
      <c r="R26" s="16">
        <v>59</v>
      </c>
      <c r="S26" s="16">
        <v>64</v>
      </c>
      <c r="T26" s="16">
        <v>61.65</v>
      </c>
      <c r="U26" s="15">
        <v>45</v>
      </c>
      <c r="V26" s="17">
        <v>43</v>
      </c>
      <c r="W26" s="17"/>
      <c r="X26" s="17">
        <v>170</v>
      </c>
      <c r="Y26" s="17">
        <v>130</v>
      </c>
      <c r="Z26" s="51">
        <v>196</v>
      </c>
      <c r="AA26" s="50">
        <v>117</v>
      </c>
      <c r="AB26" s="50">
        <v>163</v>
      </c>
    </row>
    <row r="27" spans="1:28" s="29" customFormat="1" ht="20.100000000000001" customHeight="1" x14ac:dyDescent="0.2">
      <c r="A27" s="25" t="s">
        <v>27</v>
      </c>
      <c r="B27" s="26"/>
      <c r="C27" s="27"/>
      <c r="D27" s="28">
        <f>SUM(D17:D26)</f>
        <v>3427</v>
      </c>
      <c r="E27" s="28">
        <f t="shared" ref="E27:P27" si="3">SUM(E17:E26)</f>
        <v>4776</v>
      </c>
      <c r="F27" s="28">
        <f t="shared" si="3"/>
        <v>4252</v>
      </c>
      <c r="G27" s="28">
        <f t="shared" si="3"/>
        <v>3611</v>
      </c>
      <c r="H27" s="28">
        <f t="shared" si="3"/>
        <v>3074</v>
      </c>
      <c r="I27" s="28">
        <f t="shared" si="3"/>
        <v>2521</v>
      </c>
      <c r="J27" s="28">
        <f t="shared" si="3"/>
        <v>3344</v>
      </c>
      <c r="K27" s="28">
        <f t="shared" si="3"/>
        <v>3900</v>
      </c>
      <c r="L27" s="28">
        <f t="shared" si="3"/>
        <v>4042</v>
      </c>
      <c r="M27" s="28">
        <f t="shared" si="3"/>
        <v>3528</v>
      </c>
      <c r="N27" s="28">
        <f t="shared" si="3"/>
        <v>3181</v>
      </c>
      <c r="O27" s="28">
        <f t="shared" si="3"/>
        <v>2504.9700000000003</v>
      </c>
      <c r="P27" s="28">
        <f t="shared" si="3"/>
        <v>3522.3</v>
      </c>
      <c r="Q27" s="28">
        <f t="shared" ref="Q27:AB27" si="4">SUM(Q17:Q26)</f>
        <v>2658</v>
      </c>
      <c r="R27" s="28">
        <f t="shared" si="4"/>
        <v>2643</v>
      </c>
      <c r="S27" s="28">
        <f t="shared" si="4"/>
        <v>3154.7</v>
      </c>
      <c r="T27" s="28">
        <f t="shared" si="4"/>
        <v>2612.19</v>
      </c>
      <c r="U27" s="28">
        <f t="shared" si="4"/>
        <v>2377</v>
      </c>
      <c r="V27" s="28">
        <f t="shared" si="4"/>
        <v>2444</v>
      </c>
      <c r="W27" s="28">
        <f t="shared" si="4"/>
        <v>2312</v>
      </c>
      <c r="X27" s="28">
        <f t="shared" si="4"/>
        <v>2738</v>
      </c>
      <c r="Y27" s="28">
        <f t="shared" si="4"/>
        <v>3109</v>
      </c>
      <c r="Z27" s="28">
        <f t="shared" si="4"/>
        <v>3387</v>
      </c>
      <c r="AA27" s="28">
        <f t="shared" si="4"/>
        <v>3904</v>
      </c>
      <c r="AB27" s="28">
        <f t="shared" si="4"/>
        <v>4590</v>
      </c>
    </row>
    <row r="28" spans="1:28" s="11" customFormat="1" ht="20.100000000000001" customHeight="1" x14ac:dyDescent="0.2">
      <c r="A28" s="19" t="s">
        <v>28</v>
      </c>
      <c r="B28" s="20"/>
      <c r="C28" s="21"/>
      <c r="D28" s="15"/>
      <c r="E28" s="15"/>
      <c r="F28" s="15"/>
      <c r="G28" s="15">
        <v>57</v>
      </c>
      <c r="H28" s="15">
        <v>8</v>
      </c>
      <c r="I28" s="15">
        <v>5</v>
      </c>
      <c r="J28" s="15">
        <v>7</v>
      </c>
      <c r="K28" s="15">
        <v>14</v>
      </c>
      <c r="L28" s="15">
        <v>30</v>
      </c>
      <c r="M28" s="15">
        <v>21</v>
      </c>
      <c r="N28" s="15">
        <v>22</v>
      </c>
      <c r="O28" s="15">
        <v>17</v>
      </c>
      <c r="P28" s="15">
        <f>288/100</f>
        <v>2.88</v>
      </c>
      <c r="Q28" s="15">
        <v>5</v>
      </c>
      <c r="R28" s="16">
        <v>7</v>
      </c>
      <c r="S28" s="16">
        <v>11</v>
      </c>
      <c r="T28" s="16">
        <v>18</v>
      </c>
      <c r="U28" s="15">
        <v>12</v>
      </c>
      <c r="V28" s="17">
        <v>3</v>
      </c>
      <c r="W28" s="17"/>
      <c r="X28" s="17"/>
      <c r="Y28" s="17"/>
      <c r="Z28" s="17"/>
      <c r="AA28" s="17"/>
      <c r="AB28" s="17"/>
    </row>
    <row r="29" spans="1:28" s="18" customFormat="1" ht="20.100000000000001" customHeight="1" x14ac:dyDescent="0.2">
      <c r="A29" s="30" t="s">
        <v>29</v>
      </c>
      <c r="B29" s="31"/>
      <c r="C29" s="22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  <c r="W29" s="17"/>
      <c r="X29" s="17"/>
      <c r="Y29" s="17"/>
      <c r="Z29" s="17"/>
      <c r="AA29" s="17"/>
      <c r="AB29" s="17"/>
    </row>
    <row r="30" spans="1:28" s="11" customFormat="1" ht="20.100000000000001" customHeight="1" x14ac:dyDescent="0.2">
      <c r="A30" s="19" t="s">
        <v>30</v>
      </c>
      <c r="B30" s="20"/>
      <c r="C30" s="21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s="16"/>
      <c r="T30" s="16"/>
      <c r="U30" s="15"/>
      <c r="V30" s="17"/>
      <c r="W30" s="17"/>
      <c r="X30" s="17"/>
      <c r="Y30" s="17"/>
      <c r="Z30" s="17"/>
      <c r="AA30" s="17"/>
      <c r="AB30" s="17"/>
    </row>
    <row r="31" spans="1:28" s="11" customFormat="1" ht="20.100000000000001" customHeight="1" x14ac:dyDescent="0.2">
      <c r="A31" s="32" t="s">
        <v>31</v>
      </c>
      <c r="B31" s="33"/>
      <c r="C31" s="3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  <c r="S31" s="16"/>
      <c r="T31" s="16"/>
      <c r="U31" s="15"/>
      <c r="V31" s="17"/>
      <c r="W31" s="17"/>
      <c r="X31" s="17"/>
      <c r="Y31" s="17"/>
      <c r="Z31" s="17"/>
      <c r="AA31" s="17"/>
      <c r="AB31" s="17"/>
    </row>
    <row r="32" spans="1:28" s="11" customFormat="1" ht="20.100000000000001" customHeight="1" x14ac:dyDescent="0.2">
      <c r="A32" s="19" t="s">
        <v>32</v>
      </c>
      <c r="B32" s="20"/>
      <c r="C32" s="21"/>
      <c r="D32" s="15"/>
      <c r="E32" s="15"/>
      <c r="F32" s="15"/>
      <c r="G32" s="15"/>
      <c r="H32" s="15"/>
      <c r="I32" s="15"/>
      <c r="J32" s="15"/>
      <c r="K32" s="15"/>
      <c r="L32" s="15"/>
      <c r="M32" s="15">
        <v>5</v>
      </c>
      <c r="N32" s="15"/>
      <c r="O32" s="15"/>
      <c r="P32" s="15"/>
      <c r="Q32" s="15"/>
      <c r="R32" s="16">
        <v>7</v>
      </c>
      <c r="S32" s="16"/>
      <c r="T32" s="16"/>
      <c r="U32" s="15"/>
      <c r="V32" s="17"/>
      <c r="W32" s="17"/>
      <c r="X32" s="17"/>
      <c r="Y32" s="17"/>
      <c r="Z32" s="17"/>
      <c r="AA32" s="17"/>
      <c r="AB32" s="17"/>
    </row>
    <row r="33" spans="1:255" s="11" customFormat="1" ht="20.100000000000001" customHeight="1" x14ac:dyDescent="0.2">
      <c r="A33" s="32" t="s">
        <v>33</v>
      </c>
      <c r="B33" s="20"/>
      <c r="C33" s="2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  <c r="S33" s="16"/>
      <c r="T33" s="16"/>
      <c r="U33" s="15"/>
      <c r="V33" s="17"/>
      <c r="W33" s="17"/>
      <c r="X33" s="17"/>
      <c r="Y33" s="17"/>
      <c r="Z33" s="17"/>
      <c r="AA33" s="17"/>
      <c r="AB33" s="17"/>
    </row>
    <row r="34" spans="1:255" s="11" customFormat="1" ht="20.100000000000001" customHeight="1" x14ac:dyDescent="0.2">
      <c r="A34" s="19" t="s">
        <v>34</v>
      </c>
      <c r="B34" s="20"/>
      <c r="C34" s="21"/>
      <c r="D34" s="15"/>
      <c r="E34" s="15">
        <v>149</v>
      </c>
      <c r="F34" s="15">
        <v>66</v>
      </c>
      <c r="G34" s="15">
        <v>135</v>
      </c>
      <c r="H34" s="15">
        <v>116</v>
      </c>
      <c r="I34" s="15">
        <v>75</v>
      </c>
      <c r="J34" s="15">
        <v>85</v>
      </c>
      <c r="K34" s="15">
        <v>71</v>
      </c>
      <c r="L34" s="15">
        <v>44</v>
      </c>
      <c r="M34" s="15">
        <f>13+14.77</f>
        <v>27.77</v>
      </c>
      <c r="N34" s="15">
        <v>27</v>
      </c>
      <c r="O34" s="15">
        <v>1</v>
      </c>
      <c r="P34" s="15">
        <v>11</v>
      </c>
      <c r="Q34" s="15">
        <v>19</v>
      </c>
      <c r="R34" s="16">
        <v>3</v>
      </c>
      <c r="S34" s="16">
        <v>2</v>
      </c>
      <c r="T34" s="16">
        <v>5.2</v>
      </c>
      <c r="U34" s="15">
        <v>7</v>
      </c>
      <c r="V34" s="17">
        <v>16</v>
      </c>
      <c r="W34" s="17">
        <v>16</v>
      </c>
      <c r="X34" s="17"/>
      <c r="Y34" s="17"/>
      <c r="Z34" s="17"/>
      <c r="AA34" s="17"/>
      <c r="AB34" s="17"/>
    </row>
    <row r="35" spans="1:255" s="11" customFormat="1" ht="20.100000000000001" customHeight="1" x14ac:dyDescent="0.2">
      <c r="A35" s="19" t="s">
        <v>35</v>
      </c>
      <c r="B35" s="20"/>
      <c r="C35" s="21"/>
      <c r="D35" s="15"/>
      <c r="E35" s="15"/>
      <c r="F35" s="15"/>
      <c r="G35" s="15"/>
      <c r="H35" s="15"/>
      <c r="I35" s="15"/>
      <c r="J35" s="15"/>
      <c r="K35" s="15">
        <v>9</v>
      </c>
      <c r="L35" s="15"/>
      <c r="M35" s="15"/>
      <c r="N35" s="15"/>
      <c r="O35" s="15"/>
      <c r="P35" s="15"/>
      <c r="Q35" s="15"/>
      <c r="R35" s="16"/>
      <c r="S35" s="16"/>
      <c r="T35" s="16">
        <v>6</v>
      </c>
      <c r="U35" s="15"/>
      <c r="V35" s="17"/>
      <c r="W35" s="17"/>
      <c r="X35" s="17"/>
      <c r="Y35" s="17"/>
      <c r="Z35" s="17"/>
      <c r="AA35" s="17"/>
      <c r="AB35" s="17"/>
    </row>
    <row r="36" spans="1:255" s="29" customFormat="1" ht="20.100000000000001" customHeight="1" x14ac:dyDescent="0.2">
      <c r="A36" s="25" t="s">
        <v>36</v>
      </c>
      <c r="B36" s="26"/>
      <c r="C36" s="27"/>
      <c r="D36" s="28"/>
      <c r="E36" s="28">
        <v>149</v>
      </c>
      <c r="F36" s="28">
        <v>66</v>
      </c>
      <c r="G36" s="28">
        <v>192</v>
      </c>
      <c r="H36" s="28">
        <v>124</v>
      </c>
      <c r="I36" s="28">
        <v>80</v>
      </c>
      <c r="J36" s="28">
        <v>92</v>
      </c>
      <c r="K36" s="28">
        <f t="shared" ref="K36:P36" si="5">SUM(K28:K35)</f>
        <v>94</v>
      </c>
      <c r="L36" s="28">
        <f t="shared" si="5"/>
        <v>74</v>
      </c>
      <c r="M36" s="28">
        <f t="shared" si="5"/>
        <v>53.769999999999996</v>
      </c>
      <c r="N36" s="28">
        <f t="shared" si="5"/>
        <v>49</v>
      </c>
      <c r="O36" s="28">
        <f t="shared" si="5"/>
        <v>18</v>
      </c>
      <c r="P36" s="28">
        <f t="shared" si="5"/>
        <v>13.879999999999999</v>
      </c>
      <c r="Q36" s="28">
        <f t="shared" ref="Q36:AB36" si="6">SUM(Q28:Q35)</f>
        <v>24</v>
      </c>
      <c r="R36" s="28">
        <f t="shared" si="6"/>
        <v>17</v>
      </c>
      <c r="S36" s="28">
        <f t="shared" si="6"/>
        <v>13</v>
      </c>
      <c r="T36" s="28">
        <f t="shared" si="6"/>
        <v>29.2</v>
      </c>
      <c r="U36" s="28">
        <f t="shared" si="6"/>
        <v>19</v>
      </c>
      <c r="V36" s="28">
        <f t="shared" si="6"/>
        <v>19</v>
      </c>
      <c r="W36" s="28">
        <f t="shared" si="6"/>
        <v>16</v>
      </c>
      <c r="X36" s="28">
        <f t="shared" si="6"/>
        <v>0</v>
      </c>
      <c r="Y36" s="28">
        <f t="shared" si="6"/>
        <v>0</v>
      </c>
      <c r="Z36" s="28">
        <f t="shared" si="6"/>
        <v>0</v>
      </c>
      <c r="AA36" s="28">
        <f t="shared" si="6"/>
        <v>0</v>
      </c>
      <c r="AB36" s="28">
        <f t="shared" si="6"/>
        <v>0</v>
      </c>
    </row>
    <row r="37" spans="1:255" s="11" customFormat="1" ht="20.100000000000001" customHeight="1" x14ac:dyDescent="0.2">
      <c r="A37" s="19" t="s">
        <v>37</v>
      </c>
      <c r="B37" s="20"/>
      <c r="C37" s="21"/>
      <c r="D37" s="15">
        <v>7222</v>
      </c>
      <c r="E37" s="15">
        <v>7241</v>
      </c>
      <c r="F37" s="15">
        <v>8014</v>
      </c>
      <c r="G37" s="15">
        <v>7487</v>
      </c>
      <c r="H37" s="15">
        <v>4998</v>
      </c>
      <c r="I37" s="15">
        <v>6744</v>
      </c>
      <c r="J37" s="15">
        <v>7149</v>
      </c>
      <c r="K37" s="15">
        <v>6053</v>
      </c>
      <c r="L37" s="15">
        <v>4938</v>
      </c>
      <c r="M37" s="15">
        <v>4771</v>
      </c>
      <c r="N37" s="15">
        <v>3943</v>
      </c>
      <c r="O37" s="15">
        <f>(2669.06)+142238/100</f>
        <v>4091.44</v>
      </c>
      <c r="P37" s="15">
        <v>3638</v>
      </c>
      <c r="Q37" s="15">
        <v>2214</v>
      </c>
      <c r="R37" s="16">
        <v>2108</v>
      </c>
      <c r="S37" s="16">
        <v>2408</v>
      </c>
      <c r="T37" s="16">
        <v>748.2</v>
      </c>
      <c r="U37" s="15">
        <v>1836</v>
      </c>
      <c r="V37" s="17"/>
      <c r="W37" s="17"/>
      <c r="X37" s="17"/>
      <c r="Y37" s="17"/>
      <c r="Z37" s="17"/>
      <c r="AA37" s="17"/>
      <c r="AB37" s="17">
        <v>2422</v>
      </c>
    </row>
    <row r="38" spans="1:255" s="18" customFormat="1" ht="20.100000000000001" customHeight="1" x14ac:dyDescent="0.2">
      <c r="A38" s="30" t="s">
        <v>38</v>
      </c>
      <c r="B38" s="31"/>
      <c r="C38" s="22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7"/>
      <c r="W38" s="17"/>
      <c r="X38" s="17"/>
      <c r="Y38" s="17"/>
      <c r="Z38" s="17"/>
      <c r="AA38" s="17"/>
      <c r="AB38" s="17"/>
    </row>
    <row r="39" spans="1:255" s="18" customFormat="1" ht="20.100000000000001" customHeight="1" x14ac:dyDescent="0.2">
      <c r="A39" s="30" t="s">
        <v>39</v>
      </c>
      <c r="B39" s="31"/>
      <c r="C39" s="22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>
        <v>1</v>
      </c>
      <c r="U39" s="16"/>
      <c r="V39" s="17"/>
      <c r="W39" s="17"/>
      <c r="X39" s="17"/>
      <c r="Y39" s="17"/>
      <c r="Z39" s="17"/>
      <c r="AA39" s="17"/>
      <c r="AB39" s="17">
        <v>49</v>
      </c>
    </row>
    <row r="40" spans="1:255" s="11" customFormat="1" ht="20.100000000000001" customHeight="1" x14ac:dyDescent="0.2">
      <c r="A40" s="30" t="s">
        <v>40</v>
      </c>
      <c r="B40" s="20"/>
      <c r="C40" s="21"/>
      <c r="D40" s="15"/>
      <c r="E40" s="15"/>
      <c r="F40" s="15"/>
      <c r="G40" s="15"/>
      <c r="H40" s="15"/>
      <c r="I40" s="15"/>
      <c r="J40" s="15"/>
      <c r="K40" s="15"/>
      <c r="L40" s="15">
        <v>2</v>
      </c>
      <c r="M40" s="15">
        <v>6</v>
      </c>
      <c r="N40" s="15">
        <v>15</v>
      </c>
      <c r="O40" s="15">
        <f>49.7+14</f>
        <v>63.7</v>
      </c>
      <c r="P40" s="15">
        <v>80</v>
      </c>
      <c r="Q40" s="15">
        <v>73</v>
      </c>
      <c r="R40" s="16">
        <v>68</v>
      </c>
      <c r="S40" s="16">
        <v>89</v>
      </c>
      <c r="T40" s="16">
        <v>79.83</v>
      </c>
      <c r="U40" s="15">
        <v>78</v>
      </c>
      <c r="V40" s="17"/>
      <c r="W40" s="17"/>
      <c r="X40" s="17"/>
      <c r="Y40" s="17"/>
      <c r="Z40" s="17"/>
      <c r="AA40" s="17"/>
      <c r="AB40" s="17"/>
    </row>
    <row r="41" spans="1:255" s="11" customFormat="1" ht="20.100000000000001" customHeight="1" x14ac:dyDescent="0.2">
      <c r="A41" s="19" t="s">
        <v>41</v>
      </c>
      <c r="B41" s="20"/>
      <c r="C41" s="2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s="16"/>
      <c r="T41" s="16"/>
      <c r="U41" s="15"/>
      <c r="V41" s="17"/>
      <c r="W41" s="17"/>
      <c r="X41" s="17"/>
      <c r="Y41" s="17"/>
      <c r="Z41" s="17"/>
      <c r="AA41" s="17"/>
      <c r="AB41" s="17"/>
    </row>
    <row r="42" spans="1:255" s="11" customFormat="1" ht="20.100000000000001" customHeight="1" x14ac:dyDescent="0.2">
      <c r="A42" s="19" t="s">
        <v>42</v>
      </c>
      <c r="B42" s="20"/>
      <c r="C42" s="21"/>
      <c r="D42" s="15">
        <v>2147</v>
      </c>
      <c r="E42" s="15">
        <v>2010</v>
      </c>
      <c r="F42" s="15">
        <v>2231</v>
      </c>
      <c r="G42" s="15">
        <v>2230</v>
      </c>
      <c r="H42" s="15">
        <v>1884</v>
      </c>
      <c r="I42" s="15">
        <v>1948</v>
      </c>
      <c r="J42" s="15">
        <v>2028</v>
      </c>
      <c r="K42" s="15">
        <v>2186</v>
      </c>
      <c r="L42" s="15">
        <v>2114</v>
      </c>
      <c r="M42" s="15"/>
      <c r="N42" s="15"/>
      <c r="O42" s="15">
        <f>(29854+40321+19676)/100</f>
        <v>898.51</v>
      </c>
      <c r="P42" s="15"/>
      <c r="Q42" s="15">
        <v>2300.39</v>
      </c>
      <c r="R42" s="16">
        <v>2223.3200000000002</v>
      </c>
      <c r="S42" s="16">
        <v>2054.29</v>
      </c>
      <c r="T42" s="16"/>
      <c r="U42" s="15">
        <v>2350</v>
      </c>
      <c r="V42" s="17"/>
      <c r="W42" s="17"/>
      <c r="X42" s="17"/>
      <c r="Y42" s="17"/>
      <c r="Z42" s="17"/>
      <c r="AA42" s="17"/>
      <c r="AB42" s="17"/>
    </row>
    <row r="43" spans="1:255" s="11" customFormat="1" ht="20.100000000000001" customHeight="1" x14ac:dyDescent="0.2">
      <c r="A43" s="19" t="s">
        <v>43</v>
      </c>
      <c r="B43" s="20"/>
      <c r="C43" s="21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  <c r="S43" s="16"/>
      <c r="T43" s="16"/>
      <c r="U43" s="15"/>
      <c r="V43" s="17"/>
      <c r="W43" s="17"/>
      <c r="X43" s="17"/>
      <c r="Y43" s="17"/>
      <c r="Z43" s="17"/>
      <c r="AA43" s="17"/>
      <c r="AB43" s="17"/>
    </row>
    <row r="44" spans="1:255" s="11" customFormat="1" ht="20.100000000000001" customHeight="1" x14ac:dyDescent="0.2">
      <c r="A44" s="19" t="s">
        <v>44</v>
      </c>
      <c r="B44" s="20"/>
      <c r="C44" s="2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S44" s="16"/>
      <c r="T44" s="16"/>
      <c r="U44" s="15"/>
      <c r="V44" s="17"/>
      <c r="W44" s="17"/>
      <c r="X44" s="17"/>
      <c r="Y44" s="17"/>
      <c r="Z44" s="17"/>
      <c r="AA44" s="17"/>
      <c r="AB44" s="17"/>
    </row>
    <row r="45" spans="1:255" s="11" customFormat="1" ht="20.100000000000001" customHeight="1" x14ac:dyDescent="0.2">
      <c r="A45" s="19" t="s">
        <v>45</v>
      </c>
      <c r="B45" s="20"/>
      <c r="C45" s="21"/>
      <c r="D45" s="15"/>
      <c r="E45" s="15"/>
      <c r="F45" s="15"/>
      <c r="G45" s="15"/>
      <c r="H45" s="15"/>
      <c r="I45" s="15"/>
      <c r="J45" s="15"/>
      <c r="K45" s="15"/>
      <c r="L45" s="15">
        <v>7</v>
      </c>
      <c r="M45" s="15">
        <v>15</v>
      </c>
      <c r="N45" s="15"/>
      <c r="O45" s="15"/>
      <c r="P45" s="15"/>
      <c r="Q45" s="15"/>
      <c r="R45" s="16">
        <v>7</v>
      </c>
      <c r="S45" s="16">
        <v>6.4</v>
      </c>
      <c r="T45" s="16">
        <v>8</v>
      </c>
      <c r="U45" s="15">
        <v>11</v>
      </c>
      <c r="V45" s="17"/>
      <c r="W45" s="17"/>
      <c r="X45" s="17"/>
      <c r="Y45" s="17"/>
      <c r="Z45" s="17"/>
      <c r="AA45" s="17"/>
      <c r="AB45" s="17"/>
    </row>
    <row r="46" spans="1:255" s="29" customFormat="1" ht="20.100000000000001" customHeight="1" x14ac:dyDescent="0.2">
      <c r="A46" s="35" t="s">
        <v>46</v>
      </c>
      <c r="B46" s="36"/>
      <c r="C46" s="37"/>
      <c r="D46" s="38">
        <f>+D16+D27+D36+D37+D42+D40+D45</f>
        <v>18873</v>
      </c>
      <c r="E46" s="38">
        <f t="shared" ref="E46:P46" si="7">+E16+E27+E36+E37+E42+E40+E45</f>
        <v>20585</v>
      </c>
      <c r="F46" s="38">
        <f t="shared" si="7"/>
        <v>20976</v>
      </c>
      <c r="G46" s="38">
        <f t="shared" si="7"/>
        <v>19987</v>
      </c>
      <c r="H46" s="38">
        <f t="shared" si="7"/>
        <v>16481</v>
      </c>
      <c r="I46" s="38">
        <f t="shared" si="7"/>
        <v>17423</v>
      </c>
      <c r="J46" s="28">
        <f t="shared" si="7"/>
        <v>18473</v>
      </c>
      <c r="K46" s="28">
        <f t="shared" si="7"/>
        <v>18816</v>
      </c>
      <c r="L46" s="28">
        <f t="shared" si="7"/>
        <v>18414.39</v>
      </c>
      <c r="M46" s="28">
        <f t="shared" si="7"/>
        <v>15900.85</v>
      </c>
      <c r="N46" s="28">
        <f t="shared" si="7"/>
        <v>14950</v>
      </c>
      <c r="O46" s="28">
        <f t="shared" si="7"/>
        <v>15532.890000000001</v>
      </c>
      <c r="P46" s="28">
        <f t="shared" si="7"/>
        <v>14572.48</v>
      </c>
      <c r="Q46" s="28">
        <f t="shared" ref="Q46:AB46" si="8">SUM(Q16+Q27+Q36+Q37+Q40+Q42+Q45)</f>
        <v>12309.39</v>
      </c>
      <c r="R46" s="28">
        <f t="shared" si="8"/>
        <v>12483.32</v>
      </c>
      <c r="S46" s="28">
        <f t="shared" si="8"/>
        <v>13111.890000000001</v>
      </c>
      <c r="T46" s="28">
        <f t="shared" si="8"/>
        <v>10238.920000000002</v>
      </c>
      <c r="U46" s="28">
        <f t="shared" si="8"/>
        <v>13160</v>
      </c>
      <c r="V46" s="28">
        <f t="shared" si="8"/>
        <v>9306</v>
      </c>
      <c r="W46" s="28">
        <f t="shared" si="8"/>
        <v>7755</v>
      </c>
      <c r="X46" s="28">
        <f t="shared" si="8"/>
        <v>8590</v>
      </c>
      <c r="Y46" s="28">
        <f t="shared" si="8"/>
        <v>10199</v>
      </c>
      <c r="Z46" s="28">
        <f t="shared" si="8"/>
        <v>10460</v>
      </c>
      <c r="AA46" s="28">
        <f t="shared" si="8"/>
        <v>10221</v>
      </c>
      <c r="AB46" s="28">
        <f t="shared" si="8"/>
        <v>13384</v>
      </c>
    </row>
    <row r="47" spans="1:255" s="39" customFormat="1" x14ac:dyDescent="0.2">
      <c r="F47" s="40" t="s">
        <v>23</v>
      </c>
      <c r="G47" s="40" t="s">
        <v>23</v>
      </c>
      <c r="I47" s="41"/>
      <c r="J47"/>
      <c r="K47"/>
      <c r="L47"/>
      <c r="M47"/>
      <c r="N47"/>
      <c r="O47"/>
      <c r="P47"/>
      <c r="Q47"/>
      <c r="R47" s="4"/>
      <c r="S47" s="4"/>
      <c r="T47" s="4"/>
      <c r="U47" s="5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spans="1:255" x14ac:dyDescent="0.2">
      <c r="A48" s="42"/>
      <c r="B48" s="42"/>
      <c r="C48" s="42"/>
      <c r="D48" s="42"/>
      <c r="E48" s="42"/>
      <c r="F48" s="42"/>
      <c r="G48" s="42"/>
      <c r="H48" s="42"/>
    </row>
    <row r="51" spans="4:4" x14ac:dyDescent="0.2">
      <c r="D51" t="s">
        <v>47</v>
      </c>
    </row>
  </sheetData>
  <mergeCells count="4">
    <mergeCell ref="A2:I2"/>
    <mergeCell ref="M5:M6"/>
    <mergeCell ref="N5:N6"/>
    <mergeCell ref="M11:M12"/>
  </mergeCells>
  <pageMargins left="0.39370078740157483" right="0.19685039370078741" top="0.39370078740157483" bottom="0.19685039370078741" header="0.51181102362204722" footer="0.51181102362204722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H22" sqref="H22"/>
    </sheetView>
  </sheetViews>
  <sheetFormatPr defaultColWidth="11.42578125" defaultRowHeight="12.75" x14ac:dyDescent="0.2"/>
  <cols>
    <col min="1" max="1" width="43.7109375" customWidth="1"/>
    <col min="7" max="8" width="11.42578125" customWidth="1"/>
    <col min="9" max="9" width="33.42578125" customWidth="1"/>
  </cols>
  <sheetData>
    <row r="1" spans="1:9" ht="15.75" x14ac:dyDescent="0.25">
      <c r="A1" s="45" t="s">
        <v>48</v>
      </c>
      <c r="B1" s="3"/>
      <c r="C1" s="3"/>
      <c r="D1" s="3"/>
      <c r="E1" s="3"/>
      <c r="F1" s="3"/>
      <c r="G1" s="3"/>
      <c r="H1" s="3"/>
    </row>
    <row r="2" spans="1:9" ht="15.75" x14ac:dyDescent="0.25">
      <c r="A2" s="58" t="s">
        <v>49</v>
      </c>
      <c r="B2" s="58"/>
      <c r="C2" s="58"/>
      <c r="D2" s="58"/>
      <c r="E2" s="58"/>
      <c r="F2" s="58"/>
      <c r="G2" s="58"/>
      <c r="H2" s="56"/>
    </row>
    <row r="3" spans="1:9" ht="15.75" x14ac:dyDescent="0.25">
      <c r="A3" s="3"/>
      <c r="B3" s="3"/>
      <c r="C3" s="3"/>
      <c r="D3" s="3"/>
      <c r="E3" s="3"/>
      <c r="F3" s="3"/>
      <c r="G3" s="3"/>
      <c r="H3" s="3"/>
    </row>
    <row r="4" spans="1:9" ht="15.75" x14ac:dyDescent="0.25">
      <c r="A4" s="3"/>
      <c r="B4" s="3"/>
      <c r="C4" s="3"/>
      <c r="D4" s="3"/>
      <c r="E4" s="3"/>
      <c r="F4" s="3"/>
      <c r="G4" s="3"/>
      <c r="H4" s="3"/>
    </row>
    <row r="5" spans="1:9" ht="15.75" x14ac:dyDescent="0.25">
      <c r="A5" s="46" t="s">
        <v>2</v>
      </c>
      <c r="B5" s="47">
        <v>2015</v>
      </c>
      <c r="C5" s="47">
        <v>2016</v>
      </c>
      <c r="D5" s="47">
        <v>2017</v>
      </c>
      <c r="E5" s="47">
        <v>2018</v>
      </c>
      <c r="F5" s="47">
        <v>2019</v>
      </c>
      <c r="G5" s="47">
        <v>2020</v>
      </c>
      <c r="H5" s="47">
        <v>2021</v>
      </c>
      <c r="I5" s="47" t="s">
        <v>50</v>
      </c>
    </row>
    <row r="6" spans="1:9" x14ac:dyDescent="0.2">
      <c r="A6" s="43" t="s">
        <v>4</v>
      </c>
      <c r="B6" s="15"/>
      <c r="C6" s="15"/>
      <c r="D6" s="15"/>
      <c r="E6" s="15"/>
      <c r="F6" s="15"/>
      <c r="G6" s="15"/>
      <c r="H6" s="15"/>
      <c r="I6" s="15"/>
    </row>
    <row r="7" spans="1:9" x14ac:dyDescent="0.2">
      <c r="A7" s="43" t="s">
        <v>5</v>
      </c>
      <c r="B7" s="15"/>
      <c r="C7" s="15"/>
      <c r="D7" s="15"/>
      <c r="E7" s="15"/>
      <c r="F7" s="15"/>
      <c r="G7" s="15"/>
      <c r="H7" s="15"/>
      <c r="I7" s="15"/>
    </row>
    <row r="8" spans="1:9" x14ac:dyDescent="0.2">
      <c r="A8" s="43" t="s">
        <v>51</v>
      </c>
      <c r="B8" s="15"/>
      <c r="C8" s="15"/>
      <c r="D8" s="15"/>
      <c r="E8" s="15"/>
      <c r="F8" s="15"/>
      <c r="G8" s="15"/>
      <c r="H8" s="15"/>
      <c r="I8" s="15"/>
    </row>
    <row r="9" spans="1:9" x14ac:dyDescent="0.2">
      <c r="A9" s="43" t="s">
        <v>7</v>
      </c>
      <c r="B9" s="15"/>
      <c r="C9" s="15"/>
      <c r="D9" s="15"/>
      <c r="E9" s="15"/>
      <c r="F9" s="15"/>
      <c r="G9" s="15"/>
      <c r="H9" s="15"/>
      <c r="I9" s="15"/>
    </row>
    <row r="10" spans="1:9" x14ac:dyDescent="0.2">
      <c r="A10" s="43" t="s">
        <v>8</v>
      </c>
      <c r="B10" s="15"/>
      <c r="C10" s="15"/>
      <c r="D10" s="15"/>
      <c r="E10" s="15"/>
      <c r="F10" s="15"/>
      <c r="G10" s="15"/>
      <c r="H10" s="15"/>
      <c r="I10" s="15"/>
    </row>
    <row r="11" spans="1:9" x14ac:dyDescent="0.2">
      <c r="A11" s="43" t="s">
        <v>52</v>
      </c>
      <c r="B11" s="15"/>
      <c r="C11" s="15"/>
      <c r="D11" s="15"/>
      <c r="E11" s="15"/>
      <c r="F11" s="15"/>
      <c r="G11" s="15"/>
      <c r="H11" s="15"/>
      <c r="I11" s="15"/>
    </row>
    <row r="12" spans="1:9" x14ac:dyDescent="0.2">
      <c r="A12" s="43" t="s">
        <v>10</v>
      </c>
      <c r="B12" s="15"/>
      <c r="C12" s="15"/>
      <c r="D12" s="15"/>
      <c r="E12" s="15"/>
      <c r="F12" s="15"/>
      <c r="G12" s="15"/>
      <c r="H12" s="15"/>
      <c r="I12" s="15"/>
    </row>
    <row r="13" spans="1:9" x14ac:dyDescent="0.2">
      <c r="A13" s="43" t="s">
        <v>11</v>
      </c>
      <c r="B13" s="15"/>
      <c r="C13" s="15"/>
      <c r="D13" s="15"/>
      <c r="E13" s="15"/>
      <c r="F13" s="15"/>
      <c r="G13" s="15"/>
      <c r="H13" s="15"/>
      <c r="I13" s="15"/>
    </row>
    <row r="14" spans="1:9" x14ac:dyDescent="0.2">
      <c r="A14" s="43" t="s">
        <v>13</v>
      </c>
      <c r="B14" s="15"/>
      <c r="C14" s="15"/>
      <c r="D14" s="15"/>
      <c r="E14" s="15"/>
      <c r="F14" s="15"/>
      <c r="G14" s="15"/>
      <c r="H14" s="15"/>
      <c r="I14" s="15"/>
    </row>
    <row r="15" spans="1:9" x14ac:dyDescent="0.2">
      <c r="A15" s="43" t="s">
        <v>14</v>
      </c>
      <c r="B15" s="15"/>
      <c r="C15" s="15"/>
      <c r="D15" s="15"/>
      <c r="E15" s="15"/>
      <c r="F15" s="15"/>
      <c r="G15" s="15"/>
      <c r="H15" s="15"/>
      <c r="I15" s="15"/>
    </row>
    <row r="16" spans="1:9" x14ac:dyDescent="0.2">
      <c r="A16" s="43" t="s">
        <v>53</v>
      </c>
      <c r="B16" s="15"/>
      <c r="C16" s="15"/>
      <c r="D16" s="15"/>
      <c r="E16" s="15"/>
      <c r="F16" s="15"/>
      <c r="G16" s="15"/>
      <c r="H16" s="15"/>
      <c r="I16" s="15"/>
    </row>
    <row r="17" spans="1:9" x14ac:dyDescent="0.2">
      <c r="A17" s="48" t="s">
        <v>15</v>
      </c>
      <c r="B17" s="49">
        <f t="shared" ref="B17:F17" si="0">SUM(B6:B16)</f>
        <v>0</v>
      </c>
      <c r="C17" s="49">
        <f t="shared" si="0"/>
        <v>0</v>
      </c>
      <c r="D17" s="49">
        <f t="shared" si="0"/>
        <v>0</v>
      </c>
      <c r="E17" s="49">
        <f t="shared" si="0"/>
        <v>0</v>
      </c>
      <c r="F17" s="49">
        <f t="shared" si="0"/>
        <v>0</v>
      </c>
      <c r="G17" s="49">
        <f t="shared" ref="G17:H17" si="1">SUM(G6:G16)</f>
        <v>0</v>
      </c>
      <c r="H17" s="49">
        <f t="shared" si="1"/>
        <v>0</v>
      </c>
      <c r="I17" s="49">
        <f t="shared" ref="I17" si="2">SUM(I6:I15)</f>
        <v>0</v>
      </c>
    </row>
    <row r="18" spans="1:9" x14ac:dyDescent="0.2">
      <c r="A18" s="43" t="s">
        <v>16</v>
      </c>
      <c r="B18" s="15"/>
      <c r="C18" s="15"/>
      <c r="D18" s="15"/>
      <c r="E18" s="15"/>
      <c r="F18" s="15"/>
      <c r="G18" s="15"/>
      <c r="H18" s="15"/>
      <c r="I18" s="15"/>
    </row>
    <row r="19" spans="1:9" x14ac:dyDescent="0.2">
      <c r="A19" s="43" t="s">
        <v>17</v>
      </c>
      <c r="B19" s="15"/>
      <c r="C19" s="15"/>
      <c r="D19" s="15"/>
      <c r="E19" s="15"/>
      <c r="F19" s="15"/>
      <c r="G19" s="15"/>
      <c r="H19" s="15"/>
      <c r="I19" s="15"/>
    </row>
    <row r="20" spans="1:9" x14ac:dyDescent="0.2">
      <c r="A20" s="19" t="s">
        <v>18</v>
      </c>
      <c r="B20" s="15"/>
      <c r="C20" s="15"/>
      <c r="D20" s="15"/>
      <c r="E20" s="15"/>
      <c r="F20" s="15"/>
      <c r="G20" s="15"/>
      <c r="H20" s="15"/>
      <c r="I20" s="15"/>
    </row>
    <row r="21" spans="1:9" x14ac:dyDescent="0.2">
      <c r="A21" s="43" t="s">
        <v>19</v>
      </c>
      <c r="B21" s="15"/>
      <c r="C21" s="15"/>
      <c r="D21" s="15"/>
      <c r="E21" s="15"/>
      <c r="F21" s="15"/>
      <c r="G21" s="15"/>
      <c r="H21" s="15"/>
      <c r="I21" s="15"/>
    </row>
    <row r="22" spans="1:9" x14ac:dyDescent="0.2">
      <c r="A22" s="43" t="s">
        <v>20</v>
      </c>
      <c r="B22" s="15"/>
      <c r="C22" s="15"/>
      <c r="D22" s="15"/>
      <c r="E22" s="15"/>
      <c r="F22" s="15"/>
      <c r="G22" s="15"/>
      <c r="H22" s="15"/>
      <c r="I22" s="15"/>
    </row>
    <row r="23" spans="1:9" x14ac:dyDescent="0.2">
      <c r="A23" s="30" t="s">
        <v>21</v>
      </c>
      <c r="B23" s="15"/>
      <c r="C23" s="15"/>
      <c r="D23" s="15"/>
      <c r="E23" s="15"/>
      <c r="F23" s="15"/>
      <c r="G23" s="15"/>
      <c r="H23" s="15"/>
      <c r="I23" s="15"/>
    </row>
    <row r="24" spans="1:9" x14ac:dyDescent="0.2">
      <c r="A24" s="30" t="s">
        <v>22</v>
      </c>
      <c r="B24" s="15"/>
      <c r="C24" s="15"/>
      <c r="D24" s="15"/>
      <c r="E24" s="15"/>
      <c r="F24" s="15"/>
      <c r="G24" s="15"/>
      <c r="H24" s="15"/>
      <c r="I24" s="15"/>
    </row>
    <row r="25" spans="1:9" x14ac:dyDescent="0.2">
      <c r="A25" s="43" t="s">
        <v>24</v>
      </c>
      <c r="B25" s="15"/>
      <c r="C25" s="15"/>
      <c r="D25" s="15"/>
      <c r="E25" s="15"/>
      <c r="F25" s="15"/>
      <c r="G25" s="15"/>
      <c r="H25" s="15"/>
      <c r="I25" s="15"/>
    </row>
    <row r="26" spans="1:9" x14ac:dyDescent="0.2">
      <c r="A26" s="43" t="s">
        <v>54</v>
      </c>
      <c r="B26" s="15"/>
      <c r="C26" s="15"/>
      <c r="D26" s="15"/>
      <c r="E26" s="15"/>
      <c r="F26" s="15"/>
      <c r="G26" s="15"/>
      <c r="H26" s="15"/>
      <c r="I26" s="15"/>
    </row>
    <row r="27" spans="1:9" x14ac:dyDescent="0.2">
      <c r="A27" s="43" t="s">
        <v>25</v>
      </c>
      <c r="B27" s="15"/>
      <c r="C27" s="15"/>
      <c r="D27" s="15"/>
      <c r="E27" s="15"/>
      <c r="F27" s="15"/>
      <c r="G27" s="15"/>
      <c r="H27" s="15"/>
      <c r="I27" s="15"/>
    </row>
    <row r="28" spans="1:9" x14ac:dyDescent="0.2">
      <c r="A28" s="43" t="s">
        <v>55</v>
      </c>
      <c r="B28" s="15"/>
      <c r="C28" s="15"/>
      <c r="D28" s="15"/>
      <c r="E28" s="15"/>
      <c r="F28" s="15"/>
      <c r="G28" s="15"/>
      <c r="H28" s="15"/>
      <c r="I28" s="15"/>
    </row>
    <row r="29" spans="1:9" x14ac:dyDescent="0.2">
      <c r="A29" s="48" t="s">
        <v>27</v>
      </c>
      <c r="B29" s="49">
        <f>SUM(B18:B28)</f>
        <v>0</v>
      </c>
      <c r="C29" s="49">
        <f t="shared" ref="C29:I29" si="3">SUM(C18:C28)</f>
        <v>0</v>
      </c>
      <c r="D29" s="49">
        <f t="shared" si="3"/>
        <v>0</v>
      </c>
      <c r="E29" s="49">
        <f t="shared" si="3"/>
        <v>0</v>
      </c>
      <c r="F29" s="49">
        <f t="shared" si="3"/>
        <v>0</v>
      </c>
      <c r="G29" s="49">
        <f t="shared" si="3"/>
        <v>0</v>
      </c>
      <c r="H29" s="49">
        <f t="shared" ref="H29" si="4">SUM(H18:H28)</f>
        <v>0</v>
      </c>
      <c r="I29" s="49">
        <f t="shared" si="3"/>
        <v>0</v>
      </c>
    </row>
    <row r="30" spans="1:9" x14ac:dyDescent="0.2">
      <c r="A30" s="43" t="s">
        <v>28</v>
      </c>
      <c r="B30" s="15"/>
      <c r="C30" s="15"/>
      <c r="D30" s="15"/>
      <c r="E30" s="15"/>
      <c r="F30" s="15"/>
      <c r="G30" s="15"/>
      <c r="H30" s="15"/>
      <c r="I30" s="15"/>
    </row>
    <row r="31" spans="1:9" x14ac:dyDescent="0.2">
      <c r="A31" s="44" t="s">
        <v>29</v>
      </c>
      <c r="B31" s="15"/>
      <c r="C31" s="15"/>
      <c r="D31" s="15"/>
      <c r="E31" s="15"/>
      <c r="F31" s="15"/>
      <c r="G31" s="15"/>
      <c r="H31" s="15"/>
      <c r="I31" s="15"/>
    </row>
    <row r="32" spans="1:9" x14ac:dyDescent="0.2">
      <c r="A32" s="43" t="s">
        <v>56</v>
      </c>
      <c r="B32" s="15"/>
      <c r="C32" s="15"/>
      <c r="D32" s="15"/>
      <c r="E32" s="15"/>
      <c r="F32" s="15"/>
      <c r="G32" s="15"/>
      <c r="H32" s="15"/>
      <c r="I32" s="15"/>
    </row>
    <row r="33" spans="1:9" x14ac:dyDescent="0.2">
      <c r="A33" s="43" t="s">
        <v>57</v>
      </c>
      <c r="B33" s="15"/>
      <c r="C33" s="15"/>
      <c r="D33" s="15"/>
      <c r="E33" s="15"/>
      <c r="F33" s="15"/>
      <c r="G33" s="15"/>
      <c r="H33" s="15"/>
      <c r="I33" s="15"/>
    </row>
    <row r="34" spans="1:9" x14ac:dyDescent="0.2">
      <c r="A34" s="57" t="s">
        <v>58</v>
      </c>
      <c r="B34" s="15"/>
      <c r="C34" s="15"/>
      <c r="D34" s="15"/>
      <c r="E34" s="15"/>
      <c r="F34" s="15"/>
      <c r="G34" s="15"/>
      <c r="H34" s="15"/>
      <c r="I34" s="15"/>
    </row>
    <row r="35" spans="1:9" x14ac:dyDescent="0.2">
      <c r="A35" s="43" t="s">
        <v>30</v>
      </c>
      <c r="B35" s="15"/>
      <c r="C35" s="15"/>
      <c r="D35" s="15"/>
      <c r="E35" s="15"/>
      <c r="F35" s="15"/>
      <c r="G35" s="15"/>
      <c r="H35" s="15"/>
      <c r="I35" s="15"/>
    </row>
    <row r="36" spans="1:9" x14ac:dyDescent="0.2">
      <c r="A36" s="44" t="s">
        <v>31</v>
      </c>
      <c r="B36" s="15"/>
      <c r="C36" s="15"/>
      <c r="D36" s="15"/>
      <c r="E36" s="15"/>
      <c r="F36" s="15"/>
      <c r="G36" s="15"/>
      <c r="H36" s="15"/>
      <c r="I36" s="15"/>
    </row>
    <row r="37" spans="1:9" x14ac:dyDescent="0.2">
      <c r="A37" s="43" t="s">
        <v>32</v>
      </c>
      <c r="B37" s="15"/>
      <c r="C37" s="15"/>
      <c r="D37" s="15"/>
      <c r="E37" s="15"/>
      <c r="F37" s="15"/>
      <c r="G37" s="15"/>
      <c r="H37" s="15"/>
      <c r="I37" s="15"/>
    </row>
    <row r="38" spans="1:9" x14ac:dyDescent="0.2">
      <c r="A38" s="43" t="s">
        <v>33</v>
      </c>
      <c r="B38" s="15"/>
      <c r="C38" s="15"/>
      <c r="D38" s="15"/>
      <c r="E38" s="15"/>
      <c r="F38" s="15"/>
      <c r="G38" s="15"/>
      <c r="H38" s="15"/>
      <c r="I38" s="15"/>
    </row>
    <row r="39" spans="1:9" x14ac:dyDescent="0.2">
      <c r="A39" s="43" t="s">
        <v>59</v>
      </c>
      <c r="B39" s="15"/>
      <c r="C39" s="15"/>
      <c r="D39" s="15"/>
      <c r="E39" s="15"/>
      <c r="F39" s="15"/>
      <c r="G39" s="15"/>
      <c r="H39" s="15"/>
      <c r="I39" s="15"/>
    </row>
    <row r="40" spans="1:9" x14ac:dyDescent="0.2">
      <c r="A40" s="43" t="s">
        <v>34</v>
      </c>
      <c r="B40" s="15"/>
      <c r="C40" s="15"/>
      <c r="D40" s="15"/>
      <c r="E40" s="15"/>
      <c r="F40" s="15"/>
      <c r="G40" s="15"/>
      <c r="H40" s="15"/>
      <c r="I40" s="15"/>
    </row>
    <row r="41" spans="1:9" x14ac:dyDescent="0.2">
      <c r="A41" s="43" t="s">
        <v>60</v>
      </c>
      <c r="B41" s="15"/>
      <c r="C41" s="15"/>
      <c r="D41" s="15"/>
      <c r="E41" s="15"/>
      <c r="F41" s="15"/>
      <c r="G41" s="15"/>
      <c r="H41" s="15"/>
      <c r="I41" s="15"/>
    </row>
    <row r="42" spans="1:9" x14ac:dyDescent="0.2">
      <c r="A42" s="43" t="s">
        <v>61</v>
      </c>
      <c r="B42" s="15"/>
      <c r="C42" s="15"/>
      <c r="D42" s="15"/>
      <c r="E42" s="15"/>
      <c r="F42" s="15"/>
      <c r="G42" s="15"/>
      <c r="H42" s="15"/>
      <c r="I42" s="15"/>
    </row>
    <row r="43" spans="1:9" x14ac:dyDescent="0.2">
      <c r="A43" s="48" t="s">
        <v>36</v>
      </c>
      <c r="B43" s="49">
        <f>SUM(B30:B42)</f>
        <v>0</v>
      </c>
      <c r="C43" s="49">
        <f t="shared" ref="C43:I43" si="5">SUM(C30:C42)</f>
        <v>0</v>
      </c>
      <c r="D43" s="49">
        <f t="shared" si="5"/>
        <v>0</v>
      </c>
      <c r="E43" s="49">
        <f t="shared" si="5"/>
        <v>0</v>
      </c>
      <c r="F43" s="49">
        <f>SUM(F30:F42)</f>
        <v>0</v>
      </c>
      <c r="G43" s="49">
        <f>SUM(G30:G42)</f>
        <v>0</v>
      </c>
      <c r="H43" s="49">
        <f>SUM(H30:H42)</f>
        <v>0</v>
      </c>
      <c r="I43" s="49">
        <f t="shared" si="5"/>
        <v>0</v>
      </c>
    </row>
    <row r="44" spans="1:9" x14ac:dyDescent="0.2">
      <c r="A44" s="43" t="s">
        <v>62</v>
      </c>
      <c r="B44" s="15"/>
      <c r="C44" s="15"/>
      <c r="D44" s="15"/>
      <c r="E44" s="15"/>
      <c r="F44" s="15"/>
      <c r="G44" s="15"/>
      <c r="H44" s="15"/>
      <c r="I44" s="17"/>
    </row>
    <row r="45" spans="1:9" x14ac:dyDescent="0.2">
      <c r="A45" s="43" t="s">
        <v>38</v>
      </c>
      <c r="B45" s="15"/>
      <c r="C45" s="15"/>
      <c r="D45" s="15"/>
      <c r="E45" s="15"/>
      <c r="F45" s="15"/>
      <c r="G45" s="15"/>
      <c r="H45" s="15"/>
      <c r="I45" s="17"/>
    </row>
    <row r="46" spans="1:9" x14ac:dyDescent="0.2">
      <c r="A46" s="30" t="s">
        <v>39</v>
      </c>
      <c r="B46" s="15"/>
      <c r="C46" s="15"/>
      <c r="D46" s="15"/>
      <c r="E46" s="15"/>
      <c r="F46" s="15"/>
      <c r="G46" s="15"/>
      <c r="H46" s="15"/>
      <c r="I46" s="17"/>
    </row>
    <row r="47" spans="1:9" x14ac:dyDescent="0.2">
      <c r="A47" s="30" t="s">
        <v>40</v>
      </c>
      <c r="B47" s="15"/>
      <c r="C47" s="15"/>
      <c r="D47" s="15"/>
      <c r="E47" s="15"/>
      <c r="F47" s="15"/>
      <c r="G47" s="15"/>
      <c r="H47" s="15"/>
      <c r="I47" s="17"/>
    </row>
    <row r="48" spans="1:9" x14ac:dyDescent="0.2">
      <c r="A48" s="43" t="s">
        <v>41</v>
      </c>
      <c r="B48" s="15"/>
      <c r="C48" s="15"/>
      <c r="D48" s="15"/>
      <c r="E48" s="15"/>
      <c r="F48" s="15"/>
      <c r="G48" s="15"/>
      <c r="H48" s="15"/>
      <c r="I48" s="17"/>
    </row>
    <row r="49" spans="1:9" x14ac:dyDescent="0.2">
      <c r="A49" s="43" t="s">
        <v>42</v>
      </c>
      <c r="B49" s="15"/>
      <c r="C49" s="15"/>
      <c r="D49" s="15"/>
      <c r="E49" s="15"/>
      <c r="F49" s="15"/>
      <c r="G49" s="15"/>
      <c r="H49" s="15"/>
      <c r="I49" s="17"/>
    </row>
    <row r="50" spans="1:9" x14ac:dyDescent="0.2">
      <c r="A50" s="43" t="s">
        <v>43</v>
      </c>
      <c r="B50" s="15"/>
      <c r="C50" s="15"/>
      <c r="D50" s="15"/>
      <c r="E50" s="15"/>
      <c r="F50" s="15"/>
      <c r="G50" s="15"/>
      <c r="H50" s="15"/>
      <c r="I50" s="17"/>
    </row>
    <row r="51" spans="1:9" x14ac:dyDescent="0.2">
      <c r="A51" s="43" t="s">
        <v>44</v>
      </c>
      <c r="B51" s="15"/>
      <c r="C51" s="15"/>
      <c r="D51" s="15"/>
      <c r="E51" s="15"/>
      <c r="F51" s="15"/>
      <c r="G51" s="15"/>
      <c r="H51" s="15"/>
      <c r="I51" s="17"/>
    </row>
    <row r="52" spans="1:9" x14ac:dyDescent="0.2">
      <c r="A52" s="43" t="s">
        <v>63</v>
      </c>
      <c r="B52" s="15"/>
      <c r="C52" s="15"/>
      <c r="D52" s="15"/>
      <c r="E52" s="15"/>
      <c r="F52" s="15"/>
      <c r="G52" s="15"/>
      <c r="H52" s="15"/>
      <c r="I52" s="15"/>
    </row>
    <row r="53" spans="1:9" x14ac:dyDescent="0.2">
      <c r="A53" s="48" t="s">
        <v>46</v>
      </c>
      <c r="B53" s="49">
        <f>SUM(B44:B52)+B43+B29+B17</f>
        <v>0</v>
      </c>
      <c r="C53" s="49">
        <f t="shared" ref="C53:I53" si="6">SUM(C44:C52)+C43+C29+C17</f>
        <v>0</v>
      </c>
      <c r="D53" s="49">
        <f t="shared" si="6"/>
        <v>0</v>
      </c>
      <c r="E53" s="49">
        <f t="shared" si="6"/>
        <v>0</v>
      </c>
      <c r="F53" s="49">
        <f t="shared" si="6"/>
        <v>0</v>
      </c>
      <c r="G53" s="49">
        <f t="shared" ref="G53:H53" si="7">SUM(G44:G52)+G43+G29+G17</f>
        <v>0</v>
      </c>
      <c r="H53" s="49">
        <f t="shared" si="7"/>
        <v>0</v>
      </c>
      <c r="I53" s="49">
        <f t="shared" si="6"/>
        <v>0</v>
      </c>
    </row>
    <row r="54" spans="1:9" x14ac:dyDescent="0.2">
      <c r="A54" t="s">
        <v>64</v>
      </c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Belgium</vt:lpstr>
      <vt:lpstr>Belgium_Organic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Louis-Marie Colcombet</dc:creator>
  <cp:lastModifiedBy>Hugo</cp:lastModifiedBy>
  <cp:revision/>
  <dcterms:created xsi:type="dcterms:W3CDTF">2020-03-03T16:26:11Z</dcterms:created>
  <dcterms:modified xsi:type="dcterms:W3CDTF">2021-05-19T11:55:39Z</dcterms:modified>
</cp:coreProperties>
</file>